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CS-Admin\Desktop\"/>
    </mc:Choice>
  </mc:AlternateContent>
  <xr:revisionPtr revIDLastSave="0" documentId="8_{4943C9FE-E024-46DC-8831-AE05B1906DBC}" xr6:coauthVersionLast="34" xr6:coauthVersionMax="34" xr10:uidLastSave="{00000000-0000-0000-0000-000000000000}"/>
  <bookViews>
    <workbookView xWindow="0" yWindow="0" windowWidth="15408" windowHeight="5652" xr2:uid="{00000000-000D-0000-FFFF-FFFF00000000}"/>
  </bookViews>
  <sheets>
    <sheet name="Workplan 2018-19" sheetId="3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3" l="1"/>
  <c r="N39" i="3"/>
  <c r="H39" i="3" s="1"/>
  <c r="H38" i="3"/>
  <c r="I40" i="3"/>
  <c r="N33" i="3"/>
  <c r="N40" i="3" s="1"/>
  <c r="N34" i="3"/>
  <c r="N35" i="3"/>
  <c r="N36" i="3"/>
  <c r="H36" i="3" s="1"/>
  <c r="N37" i="3"/>
  <c r="H37" i="3" s="1"/>
  <c r="S40" i="3"/>
  <c r="K67" i="3"/>
  <c r="K71" i="3" s="1"/>
  <c r="L67" i="3"/>
  <c r="L71" i="3" s="1"/>
  <c r="L72" i="3" s="1"/>
  <c r="L65" i="3"/>
  <c r="L13" i="3"/>
  <c r="L18" i="3" s="1"/>
  <c r="L73" i="3" s="1"/>
  <c r="L22" i="3"/>
  <c r="L23" i="3"/>
  <c r="L25" i="3"/>
  <c r="L29" i="3"/>
  <c r="L30" i="3"/>
  <c r="N30" i="3" s="1"/>
  <c r="H30" i="3" s="1"/>
  <c r="L31" i="3"/>
  <c r="L46" i="3" s="1"/>
  <c r="L40" i="3"/>
  <c r="L42" i="3"/>
  <c r="L45" i="3"/>
  <c r="K70" i="3"/>
  <c r="K51" i="3"/>
  <c r="N51" i="3" s="1"/>
  <c r="H51" i="3" s="1"/>
  <c r="K54" i="3"/>
  <c r="K56" i="3"/>
  <c r="K18" i="3"/>
  <c r="K22" i="3"/>
  <c r="K23" i="3"/>
  <c r="K25" i="3"/>
  <c r="K31" i="3" s="1"/>
  <c r="K29" i="3"/>
  <c r="K30" i="3"/>
  <c r="K40" i="3"/>
  <c r="K42" i="3"/>
  <c r="K45" i="3" s="1"/>
  <c r="I18" i="3"/>
  <c r="N8" i="3"/>
  <c r="N9" i="3"/>
  <c r="H9" i="3" s="1"/>
  <c r="N10" i="3"/>
  <c r="H10" i="3" s="1"/>
  <c r="N11" i="3"/>
  <c r="N12" i="3"/>
  <c r="N13" i="3"/>
  <c r="N14" i="3"/>
  <c r="H14" i="3" s="1"/>
  <c r="N15" i="3"/>
  <c r="N16" i="3"/>
  <c r="N17" i="3"/>
  <c r="N18" i="3"/>
  <c r="CB18" i="3" s="1"/>
  <c r="S13" i="3"/>
  <c r="S18" i="3" s="1"/>
  <c r="H15" i="3"/>
  <c r="N49" i="3"/>
  <c r="H49" i="3" s="1"/>
  <c r="S49" i="3"/>
  <c r="N50" i="3"/>
  <c r="H50" i="3"/>
  <c r="N53" i="3"/>
  <c r="H53" i="3"/>
  <c r="N54" i="3"/>
  <c r="H54" i="3" s="1"/>
  <c r="N55" i="3"/>
  <c r="H55" i="3"/>
  <c r="N56" i="3"/>
  <c r="H56" i="3" s="1"/>
  <c r="N57" i="3"/>
  <c r="H57" i="3"/>
  <c r="N58" i="3"/>
  <c r="H58" i="3" s="1"/>
  <c r="N59" i="3"/>
  <c r="H59" i="3"/>
  <c r="N60" i="3"/>
  <c r="H60" i="3" s="1"/>
  <c r="N61" i="3"/>
  <c r="H61" i="3"/>
  <c r="N62" i="3"/>
  <c r="H62" i="3" s="1"/>
  <c r="N63" i="3"/>
  <c r="H63" i="3"/>
  <c r="N64" i="3"/>
  <c r="H64" i="3" s="1"/>
  <c r="N67" i="3"/>
  <c r="H67" i="3" s="1"/>
  <c r="N68" i="3"/>
  <c r="H68" i="3"/>
  <c r="N69" i="3"/>
  <c r="H69" i="3" s="1"/>
  <c r="N70" i="3"/>
  <c r="H70" i="3"/>
  <c r="I23" i="3"/>
  <c r="I31" i="3"/>
  <c r="N21" i="3"/>
  <c r="M22" i="3"/>
  <c r="N22" i="3"/>
  <c r="J23" i="3"/>
  <c r="J31" i="3" s="1"/>
  <c r="J46" i="3" s="1"/>
  <c r="J73" i="3" s="1"/>
  <c r="M23" i="3"/>
  <c r="N24" i="3"/>
  <c r="J25" i="3"/>
  <c r="N25" i="3" s="1"/>
  <c r="H25" i="3" s="1"/>
  <c r="M25" i="3"/>
  <c r="N26" i="3"/>
  <c r="N27" i="3"/>
  <c r="H27" i="3" s="1"/>
  <c r="N28" i="3"/>
  <c r="M29" i="3"/>
  <c r="N29" i="3"/>
  <c r="H29" i="3" s="1"/>
  <c r="M30" i="3"/>
  <c r="M31" i="3" s="1"/>
  <c r="M46" i="3" s="1"/>
  <c r="M73" i="3" s="1"/>
  <c r="S22" i="3"/>
  <c r="S26" i="3"/>
  <c r="S31" i="3" s="1"/>
  <c r="S46" i="3" s="1"/>
  <c r="S29" i="3"/>
  <c r="S30" i="3"/>
  <c r="M42" i="3"/>
  <c r="N42" i="3"/>
  <c r="S42" i="3"/>
  <c r="H42" i="3"/>
  <c r="H45" i="3" s="1"/>
  <c r="N43" i="3"/>
  <c r="H43" i="3"/>
  <c r="N44" i="3"/>
  <c r="N45" i="3" s="1"/>
  <c r="CB45" i="3" s="1"/>
  <c r="H44" i="3"/>
  <c r="S45" i="3"/>
  <c r="S65" i="3"/>
  <c r="S71" i="3"/>
  <c r="S72" i="3"/>
  <c r="N71" i="3"/>
  <c r="CB71" i="3" s="1"/>
  <c r="I65" i="3"/>
  <c r="I71" i="3"/>
  <c r="I72" i="3"/>
  <c r="I45" i="3"/>
  <c r="H8" i="3"/>
  <c r="H12" i="3"/>
  <c r="H16" i="3"/>
  <c r="H17" i="3"/>
  <c r="H24" i="3"/>
  <c r="H28" i="3"/>
  <c r="H34" i="3"/>
  <c r="H35" i="3"/>
  <c r="M45" i="3"/>
  <c r="M71" i="3"/>
  <c r="M65" i="3"/>
  <c r="M40" i="3"/>
  <c r="M18" i="3"/>
  <c r="J18" i="3"/>
  <c r="J40" i="3"/>
  <c r="J45" i="3"/>
  <c r="J65" i="3"/>
  <c r="J71" i="3"/>
  <c r="J72" i="3" s="1"/>
  <c r="R40" i="3"/>
  <c r="Q40" i="3"/>
  <c r="P40" i="3"/>
  <c r="O40" i="3"/>
  <c r="H21" i="3"/>
  <c r="H11" i="3"/>
  <c r="H26" i="3"/>
  <c r="M72" i="3"/>
  <c r="H13" i="3"/>
  <c r="H22" i="3"/>
  <c r="H65" i="3" l="1"/>
  <c r="H71" i="3"/>
  <c r="S73" i="3"/>
  <c r="H40" i="3"/>
  <c r="K46" i="3"/>
  <c r="N65" i="3"/>
  <c r="CB40" i="3"/>
  <c r="I46" i="3"/>
  <c r="N23" i="3"/>
  <c r="H23" i="3" s="1"/>
  <c r="CB25" i="3" s="1"/>
  <c r="H18" i="3"/>
  <c r="K65" i="3"/>
  <c r="K72" i="3" s="1"/>
  <c r="I73" i="3" l="1"/>
  <c r="K73" i="3"/>
  <c r="N72" i="3"/>
  <c r="CB72" i="3" s="1"/>
  <c r="CB65" i="3"/>
  <c r="N31" i="3"/>
  <c r="H72" i="3"/>
  <c r="N46" i="3" l="1"/>
  <c r="H31" i="3"/>
  <c r="H46" i="3" s="1"/>
  <c r="H73" i="3" s="1"/>
  <c r="S75" i="3" s="1"/>
  <c r="CB31" i="3"/>
  <c r="I75" i="3" l="1"/>
  <c r="N73" i="3"/>
  <c r="CB46" i="3"/>
  <c r="N75" i="3" l="1"/>
  <c r="CB7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  <author>Shona Elaine Kirkwood</author>
  </authors>
  <commentList>
    <comment ref="J54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MacBook Air:</t>
        </r>
        <r>
          <rPr>
            <sz val="9"/>
            <color indexed="81"/>
            <rFont val="Calibri"/>
            <family val="2"/>
          </rPr>
          <t xml:space="preserve">
30% paid</t>
        </r>
      </text>
    </comment>
    <comment ref="S6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Reduced by 4,027 to balance total budget</t>
        </r>
      </text>
    </comment>
  </commentList>
</comments>
</file>

<file path=xl/sharedStrings.xml><?xml version="1.0" encoding="utf-8"?>
<sst xmlns="http://schemas.openxmlformats.org/spreadsheetml/2006/main" count="511" uniqueCount="317">
  <si>
    <t>Activities</t>
  </si>
  <si>
    <t>NCS, MSG</t>
  </si>
  <si>
    <t>NCS, Subcommittee, MSG</t>
  </si>
  <si>
    <t>MOBD, NCS, Subcommittee, MSG</t>
  </si>
  <si>
    <t>Activity No.</t>
  </si>
  <si>
    <t>MONREC, NCS, Subcommitte, MSG</t>
  </si>
  <si>
    <t>IA, NCS, Subcommittee, MSG</t>
  </si>
  <si>
    <t>MSG</t>
  </si>
  <si>
    <t>2.2.6</t>
  </si>
  <si>
    <t>3.1.2</t>
  </si>
  <si>
    <t>3.1.3</t>
  </si>
  <si>
    <t>3.2.1</t>
  </si>
  <si>
    <t>3.2.3</t>
  </si>
  <si>
    <t>MOBD, NCS, IA</t>
  </si>
  <si>
    <t>NCS, MSG, Communication Officer</t>
  </si>
  <si>
    <t>Grand Total</t>
  </si>
  <si>
    <t>Implementing Agency</t>
  </si>
  <si>
    <t>Category of Expense</t>
  </si>
  <si>
    <t>Outputs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</si>
  <si>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</si>
  <si>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</si>
  <si>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</si>
  <si>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</si>
  <si>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</si>
  <si>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</si>
  <si>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</si>
  <si>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</si>
  <si>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</si>
  <si>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</si>
  <si>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</si>
  <si>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</si>
  <si>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Total</t>
  </si>
  <si>
    <t>2019 Total</t>
  </si>
  <si>
    <t>Legislative institutionalization</t>
  </si>
  <si>
    <t>MOBD Staff travel and Office Supplies</t>
  </si>
  <si>
    <t>MOBD Financial management capacity development</t>
  </si>
  <si>
    <t>Secure increased government contribution to EITI</t>
  </si>
  <si>
    <t>MSG Meeting</t>
  </si>
  <si>
    <t>MSG Sub-Committee Meetings</t>
  </si>
  <si>
    <t>Review of annual progress (workplan), produce annual activity/progress report.</t>
  </si>
  <si>
    <t>Capacity Development- Study Tour</t>
  </si>
  <si>
    <t>SNU Formation and Coordination</t>
  </si>
  <si>
    <t>Category of Activity</t>
  </si>
  <si>
    <t>KPI</t>
  </si>
  <si>
    <t>MOBD Operational Cost</t>
  </si>
  <si>
    <t>Budget</t>
  </si>
  <si>
    <t>Actual</t>
  </si>
  <si>
    <t>Q  1</t>
  </si>
  <si>
    <t>2019</t>
  </si>
  <si>
    <t>Non Consulting</t>
  </si>
  <si>
    <t>Consulting</t>
  </si>
  <si>
    <t>Consultancy</t>
  </si>
  <si>
    <t>Strategic Goals: To promote transparency and accountability in the extractive industries and material revenue management of the Union of Myanmar. (in line with the National Economic Policy 1 and 2, laid down by the Republic of the Union of Myanmar)</t>
  </si>
  <si>
    <t>MOBD, NCS, MSG, SNUs</t>
  </si>
  <si>
    <t xml:space="preserve">Design Phase </t>
  </si>
  <si>
    <t xml:space="preserve">Consulting </t>
  </si>
  <si>
    <t>Q  2</t>
  </si>
  <si>
    <t>Q  3</t>
  </si>
  <si>
    <t>Q  4</t>
  </si>
  <si>
    <t xml:space="preserve">Data Collection and Stakeholder Consultation workshops for initial assessment </t>
  </si>
  <si>
    <t xml:space="preserve">Validation </t>
  </si>
  <si>
    <t>Projected Budget % against total budget</t>
  </si>
  <si>
    <t>NCS Staff Salaries</t>
  </si>
  <si>
    <t>NCS Office Rental</t>
  </si>
  <si>
    <t>MEITI Report Launch</t>
  </si>
  <si>
    <t>Public Debates</t>
  </si>
  <si>
    <t xml:space="preserve"> Report Print</t>
  </si>
  <si>
    <t>Prints and Publication</t>
  </si>
  <si>
    <t>Other prints and IEC material development</t>
  </si>
  <si>
    <t xml:space="preserve">Website </t>
  </si>
  <si>
    <t>Web-portal and Infographic</t>
  </si>
  <si>
    <t>Open data, Inforgraphic and updated data</t>
  </si>
  <si>
    <t>Goods</t>
  </si>
  <si>
    <t>Non Consulting/ Consulting</t>
  </si>
  <si>
    <t>Objective 2: To create an enabling environment for the effective implementation of the EITI Standard</t>
  </si>
  <si>
    <t>Operating Cost</t>
  </si>
  <si>
    <t xml:space="preserve">NCS Operation Cost </t>
  </si>
  <si>
    <t xml:space="preserve">NCS Overheads ( Utilities, Travel, Communication service, Maintenance, Stationary, consumable material and other miscellaneous) </t>
  </si>
  <si>
    <t>Office Set Up Cost</t>
  </si>
  <si>
    <t>Equipment and Furniture</t>
  </si>
  <si>
    <t>Workshop and Meeting</t>
  </si>
  <si>
    <t>Secure alternative funding from development partners</t>
  </si>
  <si>
    <t xml:space="preserve">Fund raising- Advocacy </t>
  </si>
  <si>
    <t>Sub-committee Meeting</t>
  </si>
  <si>
    <t>M&amp;E</t>
  </si>
  <si>
    <t>Workshop and meeting</t>
  </si>
  <si>
    <t>Supporting regular meetings by SNUs</t>
  </si>
  <si>
    <t xml:space="preserve">Establishing Sub-National Coordination Units at State and Division level and further coordination with Union EITI. </t>
  </si>
  <si>
    <t xml:space="preserve">Objective 3:To support implementation of sustainable development and natural resource governance reforms through the successful execution of EITI. </t>
  </si>
  <si>
    <t>Developing a draft EITI Law or amemdments to Sectoral Laws</t>
  </si>
  <si>
    <t>EITI Reconciliation Report</t>
  </si>
  <si>
    <t>Forestry Reconciliation Report</t>
  </si>
  <si>
    <t>Research Study</t>
  </si>
  <si>
    <t>SOE Reform Workshop</t>
  </si>
  <si>
    <t>Two-day workshop on SOE situations and future reform plans for extractor sector</t>
  </si>
  <si>
    <t xml:space="preserve">Development and installation of cadaster. </t>
  </si>
  <si>
    <t>Purchase of IT equipment and furniture</t>
  </si>
  <si>
    <t>Mineral and Gemstone Cadaster</t>
  </si>
  <si>
    <t>Beneficial Ownership</t>
  </si>
  <si>
    <t>Development of Workplan, Communicaiton Plan, Capacity Building Plan and Pilot Project</t>
  </si>
  <si>
    <t>Meeting and Workshop</t>
  </si>
  <si>
    <t>EITI Global/ Regional Conferences and Board Meetings</t>
  </si>
  <si>
    <t>Capacity Development- EITI events</t>
  </si>
  <si>
    <t>Financial Management Training (MOBD)</t>
  </si>
  <si>
    <t>Workshop to develop the workplan for implementation of EITI recommendations</t>
  </si>
  <si>
    <t>Implement the workplan for EITI recommendations</t>
  </si>
  <si>
    <t>National EITI Conference</t>
  </si>
  <si>
    <t xml:space="preserve">Review and evaluate reports from SNUs and determine coordinate consistent response to issues raised. MSG to establish internal monitoring and evaluation mechanism on workplan implementation?? </t>
  </si>
  <si>
    <t>Printed copies of report (Executive Summary, Full Report, Myanmar Version, English Version)</t>
  </si>
  <si>
    <t xml:space="preserve">No. of copies of each version printed
No. of copies of each version distriubuted
</t>
  </si>
  <si>
    <t>Increased knowledge of EITI and extractives in Myanmar</t>
  </si>
  <si>
    <t>No. of public gatherings, debates, roadshow events
No. and details of participants
Event Feedback and Reports</t>
  </si>
  <si>
    <t>IEC Materials</t>
  </si>
  <si>
    <t>No and type of materials produced
No and type of materails distributed/ viewed online
Feedback on materials (?)</t>
  </si>
  <si>
    <t>Website</t>
  </si>
  <si>
    <t>No. of hits on website
Feedback Survey
Validation Comments</t>
  </si>
  <si>
    <t>Infographics and open data pages</t>
  </si>
  <si>
    <t>No. of users
Feedback and Validation Comments</t>
  </si>
  <si>
    <t xml:space="preserve">Increased understanding of MEITI
Improved multistakeholder participation
Documented assessment of progress, 
Input for planning
</t>
  </si>
  <si>
    <t>Event Report
No. and details of participants
Progress assessment and Planning input
Feedback from participants</t>
  </si>
  <si>
    <t>Project Financial Management, Procurement and Grant Compliance</t>
  </si>
  <si>
    <t>FM reports to MSG and Donors, 
Procurement Plans and Documentation
OAG Audit
LC and WC Support to EITI process</t>
  </si>
  <si>
    <t>Successful Implementation of Work Plan activities</t>
  </si>
  <si>
    <t>APR
EITI Reconciliation Reports
MSG and Subcommittee Minutes
Staff Performance Evaluations</t>
  </si>
  <si>
    <t>APR
EITI Reconciliation Reports
MSG and Subcommittee Minutes</t>
  </si>
  <si>
    <t>Office Space</t>
  </si>
  <si>
    <t>Office Rental Contract and Payment Reciept</t>
  </si>
  <si>
    <t>Furniture and Equipment</t>
  </si>
  <si>
    <t xml:space="preserve">Purchase Receipts
Procurement Report
Inventory </t>
  </si>
  <si>
    <t>Funds raised</t>
  </si>
  <si>
    <t>Meeting Minutes
Workshop Reports
Funds Raised</t>
  </si>
  <si>
    <t>???</t>
  </si>
  <si>
    <t>MSG Meeting Decisions and Outputs (approved TOR, reports etc)</t>
  </si>
  <si>
    <t>Meeting Minutes Approved (Myanmar and English)
Minutes posted on MEITI Website
Funds Raised</t>
  </si>
  <si>
    <t>Subcommittee Meeting Recommendations and Outputs (draft TOR, reports etc)</t>
  </si>
  <si>
    <t>Systematic assessment of EITI Recommendations from reports and planning for their implementation</t>
  </si>
  <si>
    <t>SMART Work Plan for implementation Recommendations</t>
  </si>
  <si>
    <t>Outputs according to the agreed work plan</t>
  </si>
  <si>
    <t>Indicators according to the agreed work plan</t>
  </si>
  <si>
    <t>Multistakeholder assessment and documentation of MEITI process
Capacity Building for MEITI Stakeholders</t>
  </si>
  <si>
    <t>Validation Report</t>
  </si>
  <si>
    <t xml:space="preserve">SNUs Formed (Membership, TOR)
Meeting Records / Minutes/ Reports
</t>
  </si>
  <si>
    <t>No. of SNUs Formed
SNU Membership details (inclusivity, participation, geographic coverage)
SNU TORs and Work Plans</t>
  </si>
  <si>
    <t>SNU Meetings Held
Meeting Minutes
SNU activities conducted (according to Workplan?)</t>
  </si>
  <si>
    <t>No. of meetings
Participation, Gender, Geogrpahic Coverage etc
Indicators according to SNU Objectives and activities</t>
  </si>
  <si>
    <t>Research Report and Recommendations</t>
  </si>
  <si>
    <t>Research Report and Recommendations accpeted  by MSG</t>
  </si>
  <si>
    <t>Recommendations from above report implemented</t>
  </si>
  <si>
    <t>Indicators related to each recommendation</t>
  </si>
  <si>
    <t>EITI Reconciliation Reports</t>
  </si>
  <si>
    <t xml:space="preserve">Reports produced by deadline
Reports approved by MSG
Validation results on EITI Standard 2-6
</t>
  </si>
  <si>
    <t xml:space="preserve">Forestry Reconconciliation Report(s) </t>
  </si>
  <si>
    <t>Report(s) approved by MSG</t>
  </si>
  <si>
    <t>Preliminary, Intermediate and Final Report
Mineral Cadastre Conceptual Design
TOR for Phase 2</t>
  </si>
  <si>
    <t>Documents received and approved by MONREC and MSG</t>
  </si>
  <si>
    <t>Training and on the job support
Precadastre developed</t>
  </si>
  <si>
    <t>No. of staff trained
No. of Training Hours completed
Completeness of Precadastre</t>
  </si>
  <si>
    <t>Deliverables outlined in TOR for Phase 2</t>
  </si>
  <si>
    <t>Indicators according to deliverables from TOR Phase 2</t>
  </si>
  <si>
    <t>Procurement report
Purchase Receipt
Inventory</t>
  </si>
  <si>
    <t>Report approved by MSG</t>
  </si>
  <si>
    <t>Increased awareness of MEITI Report recommendtions on SOE Reform
Documented multi-stakeholder review of current SOE reform plans, achievements and challenges
Plans for ongoing reforms and their coordination with MEITI</t>
  </si>
  <si>
    <t>Workshop Report incl participation
Documentation of assessments, decisions and plans</t>
  </si>
  <si>
    <t>BO Work Plan, BO Communications Plan, BO Capacity Development Plan, BO Pilot Project</t>
  </si>
  <si>
    <t>Deliverables approved by MSG</t>
  </si>
  <si>
    <t>Outputs defined in capacity development plan</t>
  </si>
  <si>
    <t>Indicators defined in Capacity Development Plan
Incld No. of participants, participant criteria (gender, stakeholder group, geographic location etc)
Participant feedback</t>
  </si>
  <si>
    <t>Outputs defined in Study Tour Concept Note or Plan</t>
  </si>
  <si>
    <t>Indicators from concpet note or plan
Incld No. of participants, participant criteria (gender, stakeholder group, geographic location etc)
Participant feedback and cascading activities</t>
  </si>
  <si>
    <t>EITI Internnational Events attended</t>
  </si>
  <si>
    <t>No. of events attended, No. of participants, cascade activities</t>
  </si>
  <si>
    <t xml:space="preserve">Training and on the job support
</t>
  </si>
  <si>
    <t>No. of MOBD staff trained</t>
  </si>
  <si>
    <t>1.1.1</t>
  </si>
  <si>
    <t>NCS Communication, Communication and Outreach Sub-Committee</t>
  </si>
  <si>
    <t>1.1.2</t>
  </si>
  <si>
    <t>1.1.3</t>
  </si>
  <si>
    <t>1.1.4</t>
  </si>
  <si>
    <t>Forestry Report Launch</t>
  </si>
  <si>
    <t>1.1.5</t>
  </si>
  <si>
    <t>1.1.6</t>
  </si>
  <si>
    <t>Public Gathering/ debate and Road Show</t>
  </si>
  <si>
    <t>1.1.8</t>
  </si>
  <si>
    <t>Contribution to International Secretariat</t>
  </si>
  <si>
    <t>Operating Cost/ Goods</t>
  </si>
  <si>
    <t>MSG, NCS</t>
  </si>
  <si>
    <t>MOBD</t>
  </si>
  <si>
    <t>MOBD, MSG</t>
  </si>
  <si>
    <t>NCS</t>
  </si>
  <si>
    <t>NCS, MOBD</t>
  </si>
  <si>
    <t>2.1.2</t>
  </si>
  <si>
    <t>2.1.4</t>
  </si>
  <si>
    <t>2.1.5</t>
  </si>
  <si>
    <t>2.1.1</t>
  </si>
  <si>
    <t>2.1.6</t>
  </si>
  <si>
    <t>2.1.7</t>
  </si>
  <si>
    <t>2.1.8</t>
  </si>
  <si>
    <t>2.1.9</t>
  </si>
  <si>
    <t>Workshop and meeting/ Consultancy/ Goods</t>
  </si>
  <si>
    <t xml:space="preserve">NCS, MSG, Government Agencies </t>
  </si>
  <si>
    <t>MOBD, NCS</t>
  </si>
  <si>
    <t>Coordination between MSG and SNUs</t>
  </si>
  <si>
    <t>NCS, MSG, SNU</t>
  </si>
  <si>
    <t>IA - First report</t>
  </si>
  <si>
    <t>2.2.1</t>
  </si>
  <si>
    <t>2.2.4</t>
  </si>
  <si>
    <t>2.2.5</t>
  </si>
  <si>
    <t>2.2.7</t>
  </si>
  <si>
    <t>Beneficial Ownership Meetings</t>
  </si>
  <si>
    <t>BO workshops and Taskforce Meetings</t>
  </si>
  <si>
    <t>NCS, Task Force</t>
  </si>
  <si>
    <t>2.3.1</t>
  </si>
  <si>
    <t>2.3.2</t>
  </si>
  <si>
    <t>2.3.3</t>
  </si>
  <si>
    <t>3.1.1</t>
  </si>
  <si>
    <t>3.1.4</t>
  </si>
  <si>
    <t>3.1.5</t>
  </si>
  <si>
    <t>3.1.6</t>
  </si>
  <si>
    <t>3.1.7</t>
  </si>
  <si>
    <t>3.1.8</t>
  </si>
  <si>
    <t>3.1.9</t>
  </si>
  <si>
    <t>3.1.10</t>
  </si>
  <si>
    <t>3.1.12</t>
  </si>
  <si>
    <t>MONREC, NCS, MOBD</t>
  </si>
  <si>
    <t>Sub Total 2</t>
  </si>
  <si>
    <t>Sub Total 3</t>
  </si>
  <si>
    <t>3.2.4</t>
  </si>
  <si>
    <t>Implementation of the recommendations from EITI reports</t>
  </si>
  <si>
    <t xml:space="preserve">Implementation of the recommendations from EITI reports </t>
  </si>
  <si>
    <t>Printed copy of Forestry Report (Myanmar and English version)</t>
  </si>
  <si>
    <t>Increased knowledge of Forestry  extractives in Myanmar</t>
  </si>
  <si>
    <t>Money transfer receipt, Bank Transaction Sheet, letter of acknowledgement from EITI</t>
  </si>
  <si>
    <t>Sub Total 1</t>
  </si>
  <si>
    <t>HR, Operation and Office Administration</t>
  </si>
  <si>
    <t>Fund raising</t>
  </si>
  <si>
    <t>No. of workshop/ meeting</t>
  </si>
  <si>
    <t>Objective 1 (Communication and Outreach)</t>
  </si>
  <si>
    <t>% of Budget Allocation on Grant Amount</t>
  </si>
  <si>
    <t xml:space="preserve"> Objective 2 (Operation, Overhead and Governance&amp;WP)</t>
  </si>
  <si>
    <t>Objective 3 (Technical &amp; Reporting)</t>
  </si>
  <si>
    <t>Objective 3 (Capacity Building)</t>
  </si>
  <si>
    <t>Media including TV, Radio,  events and activities includign press release</t>
  </si>
  <si>
    <t>Report reconciliation and Reporting entities workshops-Main IA</t>
  </si>
  <si>
    <t>Reporting entities workshops-Forestry IA</t>
  </si>
  <si>
    <t xml:space="preserve"> </t>
  </si>
  <si>
    <t>Q-1'18</t>
  </si>
  <si>
    <t>Q-2'18</t>
  </si>
  <si>
    <t>Q-3'18</t>
  </si>
  <si>
    <t>Q-4'18</t>
  </si>
  <si>
    <t xml:space="preserve">Research to recommend legal options to EITI institunalization. </t>
  </si>
  <si>
    <t>MYANMAR EITI PROJECT PHASE II</t>
  </si>
  <si>
    <t>3-YEAR MASTER PLAN (2017 TO 2019)</t>
  </si>
  <si>
    <t>Additional Travel and Accommodation costs to support consultants (BO, Cadastre etc)</t>
  </si>
  <si>
    <t>SNU Operational Cost (just operations)</t>
  </si>
  <si>
    <t>Domestic Consultant</t>
  </si>
  <si>
    <t>Consultant support service</t>
  </si>
  <si>
    <t>Pre-cadaster Working Group Consultant</t>
  </si>
  <si>
    <t>1.1.7a.</t>
  </si>
  <si>
    <t>1.1.7b.</t>
  </si>
  <si>
    <t>2.1.3b.</t>
  </si>
  <si>
    <t xml:space="preserve">2.1.3a. </t>
  </si>
  <si>
    <t>Video Production and Broadcasting</t>
  </si>
  <si>
    <t>Non Consulting Services</t>
  </si>
  <si>
    <t>Videos</t>
  </si>
  <si>
    <t>Number of views, boradcasts, feedback</t>
  </si>
  <si>
    <t>Facilitation of Consultants' Work</t>
  </si>
  <si>
    <t>Consultant Deliverables</t>
  </si>
  <si>
    <t>TOTAL BUDGET</t>
  </si>
  <si>
    <t>Sub Total 2.1</t>
  </si>
  <si>
    <t>Payment made</t>
  </si>
  <si>
    <t>Sub Total 2.2</t>
  </si>
  <si>
    <t>Sub Total 2.3</t>
  </si>
  <si>
    <t>Sub Total 3.1</t>
  </si>
  <si>
    <t>GRAND TOTAL</t>
  </si>
  <si>
    <t>Sub-National Coordination Unit (Formation and Functioning)</t>
  </si>
  <si>
    <t>Workplan and Governance (APR, M&amp;E- Review workshops)</t>
  </si>
  <si>
    <t>Redesign, regular update and maintenance MEITI Website &amp; on-line library</t>
  </si>
  <si>
    <t>Technical and Reporting (IA main report, Forestry, BO, Mining Cadaster, SOE, Review of Artisenal Mining, Fasibility studies, Sub-national study, Implementation of recommendations, &amp; other technical studies)</t>
  </si>
  <si>
    <t>Training and Capacity Development (Capacity Development for 3 MSG entities, MOBD, NCS &amp; SNU capacity building)</t>
  </si>
  <si>
    <t>Objective 1:  To acquire &amp; disseminate accurate, correct and up-to-date information regarding the management of natural resources and associated material revenues in a timely manner and to make the information publicly available</t>
  </si>
  <si>
    <t xml:space="preserve">Communication and Outreach </t>
  </si>
  <si>
    <r>
      <t xml:space="preserve">No. of events, TV /Radio Programs/ Media Articles
No. and details of participants and audiences (gender, geographical location, </t>
    </r>
    <r>
      <rPr>
        <b/>
        <i/>
        <sz val="10"/>
        <color theme="1"/>
        <rFont val="Calibri"/>
        <family val="2"/>
        <scheme val="minor"/>
      </rPr>
      <t>ethnicity</t>
    </r>
    <r>
      <rPr>
        <b/>
        <sz val="10"/>
        <color theme="1"/>
        <rFont val="Calibri"/>
        <family val="2"/>
        <scheme val="minor"/>
      </rPr>
      <t xml:space="preserve">  etc)
Event Reports / quaility (accuracy of media reports)</t>
    </r>
  </si>
  <si>
    <t xml:space="preserve">Independent Administrator and procure firm each year for the annual report (including scoping study) </t>
  </si>
  <si>
    <t>EITI related research according to MSG including Feasibility Study (Hydro/ Fishery, etc)</t>
  </si>
  <si>
    <t>Validation</t>
  </si>
  <si>
    <t>implement activities to address recommendation from Validation</t>
  </si>
  <si>
    <t>Status</t>
  </si>
  <si>
    <t>Capacity Development (MSG, Private Sector, Governemnt, CSO, Media, EAOs, MOBD, NCS, SNU, Parliament and others)</t>
  </si>
  <si>
    <t>Responsible Party</t>
  </si>
  <si>
    <t>MSG Study Tours (Zambia trip and Indonesia study tour)</t>
  </si>
  <si>
    <t>Implement Capacicty Development Plan, Oil and Gas Fiscal Regime, Revenue Collection Model and SOE Transparency and Reform, Mining and Gems Governance</t>
  </si>
  <si>
    <t>NCS/MSG</t>
  </si>
  <si>
    <t>M.Spiral/NCS</t>
  </si>
  <si>
    <t>Ko Yan Naung Oak/NCS</t>
  </si>
  <si>
    <t>MSG/NCS</t>
  </si>
  <si>
    <t>MSG/NCS/MOBD</t>
  </si>
  <si>
    <t>Adam Smith Intel.</t>
  </si>
  <si>
    <t>Underway</t>
  </si>
  <si>
    <t>Not Yet</t>
  </si>
  <si>
    <t>NCS/MOBD</t>
  </si>
  <si>
    <t>Implemented</t>
  </si>
  <si>
    <t>MSG/Working Committee/NCS</t>
  </si>
  <si>
    <t>BO Task Force/NCS</t>
  </si>
  <si>
    <t>Subcommittees/NCS/MOBD</t>
  </si>
  <si>
    <t>MONREC/NCS/MOBD</t>
  </si>
  <si>
    <t>MONREC/NCS</t>
  </si>
  <si>
    <t>1.1.9</t>
  </si>
  <si>
    <t>2.2.2</t>
  </si>
  <si>
    <t>2.2.3</t>
  </si>
  <si>
    <t>3.2.2</t>
  </si>
  <si>
    <t>3.1.11</t>
  </si>
  <si>
    <t>3.1.13a.</t>
  </si>
  <si>
    <t>3.1.13b.</t>
  </si>
  <si>
    <t>3.1.14</t>
  </si>
  <si>
    <t>SOE Structure Research</t>
  </si>
  <si>
    <t>EITI Reconciliation Report (Main report)</t>
  </si>
  <si>
    <t>EITI Reconciliation Report (Hydro Power IA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</si>
</sst>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1"/>
      <color theme="1"/>
      <name val="Zawgyi-One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2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6">
    <xf numFmtId="0" fontId="0" fillId="0" borderId="0" xfId="0"/>
    <xf numFmtId="164" fontId="4" fillId="0" borderId="1" xfId="1" applyNumberFormat="1" applyFont="1" applyFill="1" applyBorder="1" applyAlignment="1">
      <alignment horizontal="right" vertical="center"/>
    </xf>
    <xf numFmtId="0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Fill="1"/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4" fillId="0" borderId="3" xfId="1" applyNumberFormat="1" applyFont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 wrapText="1"/>
    </xf>
    <xf numFmtId="0" fontId="4" fillId="0" borderId="0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4" fillId="0" borderId="13" xfId="0" applyNumberFormat="1" applyFont="1" applyBorder="1"/>
    <xf numFmtId="0" fontId="4" fillId="0" borderId="1" xfId="0" applyNumberFormat="1" applyFont="1" applyBorder="1" applyAlignment="1">
      <alignment wrapText="1"/>
    </xf>
    <xf numFmtId="164" fontId="4" fillId="0" borderId="0" xfId="1" applyNumberFormat="1" applyFont="1" applyFill="1" applyBorder="1"/>
    <xf numFmtId="0" fontId="4" fillId="0" borderId="17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vertical="center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9" xfId="0" applyNumberFormat="1" applyFont="1" applyBorder="1" applyAlignment="1">
      <alignment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/>
    <xf numFmtId="164" fontId="11" fillId="0" borderId="1" xfId="1" applyNumberFormat="1" applyFont="1" applyFill="1" applyBorder="1" applyAlignment="1">
      <alignment horizontal="right" vertical="center"/>
    </xf>
    <xf numFmtId="10" fontId="4" fillId="0" borderId="0" xfId="0" applyNumberFormat="1" applyFont="1"/>
    <xf numFmtId="0" fontId="16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164" fontId="17" fillId="9" borderId="1" xfId="1" applyNumberFormat="1" applyFont="1" applyFill="1" applyBorder="1" applyAlignment="1">
      <alignment horizontal="right" vertical="center"/>
    </xf>
    <xf numFmtId="0" fontId="12" fillId="0" borderId="0" xfId="0" applyNumberFormat="1" applyFont="1"/>
    <xf numFmtId="164" fontId="12" fillId="0" borderId="0" xfId="0" applyNumberFormat="1" applyFont="1"/>
    <xf numFmtId="0" fontId="18" fillId="0" borderId="1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vertical="center" wrapText="1"/>
    </xf>
    <xf numFmtId="164" fontId="17" fillId="9" borderId="3" xfId="1" applyNumberFormat="1" applyFont="1" applyFill="1" applyBorder="1" applyAlignment="1">
      <alignment horizontal="right" vertical="center"/>
    </xf>
    <xf numFmtId="0" fontId="4" fillId="7" borderId="1" xfId="0" applyNumberFormat="1" applyFont="1" applyFill="1" applyBorder="1"/>
    <xf numFmtId="0" fontId="4" fillId="10" borderId="1" xfId="0" applyNumberFormat="1" applyFont="1" applyFill="1" applyBorder="1"/>
    <xf numFmtId="164" fontId="12" fillId="8" borderId="1" xfId="1" applyNumberFormat="1" applyFont="1" applyFill="1" applyBorder="1"/>
    <xf numFmtId="164" fontId="12" fillId="8" borderId="3" xfId="1" applyNumberFormat="1" applyFont="1" applyFill="1" applyBorder="1"/>
    <xf numFmtId="0" fontId="12" fillId="8" borderId="0" xfId="0" applyNumberFormat="1" applyFont="1" applyFill="1" applyBorder="1"/>
    <xf numFmtId="164" fontId="4" fillId="0" borderId="1" xfId="1" applyNumberFormat="1" applyFont="1" applyBorder="1" applyAlignment="1">
      <alignment horizontal="left" vertical="center"/>
    </xf>
    <xf numFmtId="0" fontId="4" fillId="7" borderId="13" xfId="0" applyNumberFormat="1" applyFont="1" applyFill="1" applyBorder="1"/>
    <xf numFmtId="0" fontId="4" fillId="7" borderId="1" xfId="0" applyNumberFormat="1" applyFont="1" applyFill="1" applyBorder="1" applyAlignment="1">
      <alignment wrapText="1"/>
    </xf>
    <xf numFmtId="9" fontId="4" fillId="0" borderId="0" xfId="0" applyNumberFormat="1" applyFont="1" applyFill="1"/>
    <xf numFmtId="164" fontId="19" fillId="0" borderId="1" xfId="1" applyNumberFormat="1" applyFont="1" applyFill="1" applyBorder="1" applyAlignment="1">
      <alignment horizontal="right" vertical="center"/>
    </xf>
    <xf numFmtId="9" fontId="4" fillId="11" borderId="1" xfId="0" applyNumberFormat="1" applyFont="1" applyFill="1" applyBorder="1"/>
    <xf numFmtId="0" fontId="4" fillId="11" borderId="0" xfId="0" applyNumberFormat="1" applyFont="1" applyFill="1"/>
    <xf numFmtId="9" fontId="4" fillId="11" borderId="0" xfId="0" applyNumberFormat="1" applyFont="1" applyFill="1"/>
    <xf numFmtId="9" fontId="17" fillId="0" borderId="0" xfId="0" applyNumberFormat="1" applyFont="1" applyFill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12" fillId="0" borderId="0" xfId="0" applyNumberFormat="1" applyFont="1" applyFill="1"/>
    <xf numFmtId="0" fontId="12" fillId="6" borderId="0" xfId="0" applyNumberFormat="1" applyFont="1" applyFill="1"/>
    <xf numFmtId="164" fontId="12" fillId="6" borderId="0" xfId="0" applyNumberFormat="1" applyFont="1" applyFill="1"/>
    <xf numFmtId="0" fontId="6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wrapText="1"/>
    </xf>
    <xf numFmtId="0" fontId="12" fillId="5" borderId="20" xfId="0" applyNumberFormat="1" applyFont="1" applyFill="1" applyBorder="1" applyAlignment="1">
      <alignment horizontal="left" vertical="top" wrapText="1"/>
    </xf>
    <xf numFmtId="0" fontId="15" fillId="0" borderId="1" xfId="0" applyNumberFormat="1" applyFont="1" applyBorder="1" applyAlignment="1">
      <alignment vertical="top" wrapText="1"/>
    </xf>
    <xf numFmtId="164" fontId="0" fillId="0" borderId="1" xfId="1" applyNumberFormat="1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 wrapText="1"/>
    </xf>
    <xf numFmtId="0" fontId="15" fillId="0" borderId="1" xfId="0" applyNumberFormat="1" applyFont="1" applyBorder="1" applyAlignment="1">
      <alignment vertical="top"/>
    </xf>
    <xf numFmtId="164" fontId="0" fillId="0" borderId="5" xfId="1" applyNumberFormat="1" applyFont="1" applyFill="1" applyBorder="1" applyAlignment="1">
      <alignment horizontal="right" vertical="center"/>
    </xf>
    <xf numFmtId="0" fontId="12" fillId="4" borderId="4" xfId="0" applyNumberFormat="1" applyFont="1" applyFill="1" applyBorder="1" applyAlignment="1">
      <alignment horizontal="left" vertical="center" wrapText="1"/>
    </xf>
    <xf numFmtId="0" fontId="12" fillId="4" borderId="5" xfId="0" applyNumberFormat="1" applyFont="1" applyFill="1" applyBorder="1" applyAlignment="1">
      <alignment horizontal="left" vertical="center" wrapText="1"/>
    </xf>
    <xf numFmtId="0" fontId="12" fillId="5" borderId="12" xfId="0" applyNumberFormat="1" applyFont="1" applyFill="1" applyBorder="1" applyAlignment="1">
      <alignment horizontal="left" vertical="top" wrapText="1"/>
    </xf>
    <xf numFmtId="164" fontId="0" fillId="0" borderId="0" xfId="1" applyNumberFormat="1" applyFont="1" applyBorder="1" applyAlignment="1">
      <alignment vertical="center"/>
    </xf>
    <xf numFmtId="0" fontId="22" fillId="0" borderId="1" xfId="0" applyNumberFormat="1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/>
    </xf>
    <xf numFmtId="164" fontId="12" fillId="0" borderId="1" xfId="1" applyNumberFormat="1" applyFont="1" applyFill="1" applyBorder="1" applyAlignment="1">
      <alignment horizontal="right" vertical="center"/>
    </xf>
    <xf numFmtId="164" fontId="23" fillId="0" borderId="1" xfId="1" applyNumberFormat="1" applyFont="1" applyFill="1" applyBorder="1" applyAlignment="1">
      <alignment horizontal="right" vertical="center"/>
    </xf>
    <xf numFmtId="164" fontId="12" fillId="0" borderId="3" xfId="1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left"/>
    </xf>
    <xf numFmtId="0" fontId="12" fillId="10" borderId="1" xfId="0" applyNumberFormat="1" applyFont="1" applyFill="1" applyBorder="1" applyAlignment="1">
      <alignment horizontal="left"/>
    </xf>
    <xf numFmtId="0" fontId="24" fillId="0" borderId="1" xfId="0" applyNumberFormat="1" applyFont="1" applyBorder="1" applyAlignment="1">
      <alignment vertical="center" wrapText="1"/>
    </xf>
    <xf numFmtId="0" fontId="12" fillId="5" borderId="12" xfId="0" applyNumberFormat="1" applyFont="1" applyFill="1" applyBorder="1" applyAlignment="1">
      <alignment horizontal="left" wrapText="1"/>
    </xf>
    <xf numFmtId="0" fontId="12" fillId="5" borderId="0" xfId="0" applyNumberFormat="1" applyFont="1" applyFill="1" applyBorder="1" applyAlignment="1">
      <alignment horizontal="left" wrapText="1"/>
    </xf>
    <xf numFmtId="0" fontId="12" fillId="5" borderId="9" xfId="0" applyNumberFormat="1" applyFont="1" applyFill="1" applyBorder="1" applyAlignment="1">
      <alignment horizontal="left" wrapText="1"/>
    </xf>
    <xf numFmtId="0" fontId="12" fillId="5" borderId="2" xfId="0" applyNumberFormat="1" applyFont="1" applyFill="1" applyBorder="1" applyAlignment="1">
      <alignment horizontal="left" wrapText="1"/>
    </xf>
    <xf numFmtId="0" fontId="12" fillId="5" borderId="0" xfId="0" applyNumberFormat="1" applyFont="1" applyFill="1" applyBorder="1" applyAlignment="1">
      <alignment horizontal="right" vertical="center" wrapText="1"/>
    </xf>
    <xf numFmtId="0" fontId="12" fillId="5" borderId="9" xfId="0" applyNumberFormat="1" applyFont="1" applyFill="1" applyBorder="1" applyAlignment="1">
      <alignment horizontal="right" vertical="center" wrapText="1"/>
    </xf>
    <xf numFmtId="0" fontId="12" fillId="5" borderId="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15" fillId="0" borderId="13" xfId="0" applyNumberFormat="1" applyFont="1" applyBorder="1" applyAlignment="1">
      <alignment vertical="top" wrapText="1"/>
    </xf>
    <xf numFmtId="0" fontId="0" fillId="0" borderId="1" xfId="0" applyNumberFormat="1" applyFont="1" applyBorder="1"/>
    <xf numFmtId="0" fontId="0" fillId="7" borderId="1" xfId="0" applyNumberFormat="1" applyFont="1" applyFill="1" applyBorder="1"/>
    <xf numFmtId="0" fontId="0" fillId="0" borderId="0" xfId="0" applyNumberFormat="1" applyFont="1"/>
    <xf numFmtId="164" fontId="0" fillId="0" borderId="3" xfId="1" applyNumberFormat="1" applyFont="1" applyBorder="1" applyAlignment="1">
      <alignment horizontal="right" vertical="center"/>
    </xf>
    <xf numFmtId="0" fontId="12" fillId="5" borderId="12" xfId="0" applyNumberFormat="1" applyFont="1" applyFill="1" applyBorder="1" applyAlignment="1">
      <alignment horizontal="left" vertical="top"/>
    </xf>
    <xf numFmtId="0" fontId="15" fillId="0" borderId="1" xfId="0" applyNumberFormat="1" applyFont="1" applyBorder="1" applyAlignment="1">
      <alignment vertical="center"/>
    </xf>
    <xf numFmtId="164" fontId="12" fillId="2" borderId="21" xfId="1" applyNumberFormat="1" applyFont="1" applyFill="1" applyBorder="1"/>
    <xf numFmtId="164" fontId="12" fillId="2" borderId="16" xfId="1" applyNumberFormat="1" applyFont="1" applyFill="1" applyBorder="1" applyAlignment="1">
      <alignment vertical="center"/>
    </xf>
    <xf numFmtId="164" fontId="4" fillId="0" borderId="0" xfId="1" applyNumberFormat="1" applyFont="1"/>
    <xf numFmtId="0" fontId="11" fillId="0" borderId="15" xfId="0" applyNumberFormat="1" applyFont="1" applyBorder="1" applyAlignment="1">
      <alignment vertical="center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vertical="center" wrapText="1"/>
    </xf>
    <xf numFmtId="0" fontId="18" fillId="0" borderId="13" xfId="0" applyNumberFormat="1" applyFont="1" applyBorder="1" applyAlignment="1">
      <alignment vertical="top" wrapText="1"/>
    </xf>
    <xf numFmtId="164" fontId="25" fillId="9" borderId="1" xfId="1" applyNumberFormat="1" applyFont="1" applyFill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right" vertical="center"/>
    </xf>
    <xf numFmtId="0" fontId="11" fillId="0" borderId="13" xfId="0" applyNumberFormat="1" applyFont="1" applyBorder="1"/>
    <xf numFmtId="0" fontId="11" fillId="7" borderId="13" xfId="0" applyNumberFormat="1" applyFont="1" applyFill="1" applyBorder="1"/>
    <xf numFmtId="0" fontId="11" fillId="0" borderId="0" xfId="0" applyNumberFormat="1" applyFont="1"/>
    <xf numFmtId="0" fontId="8" fillId="3" borderId="1" xfId="0" applyNumberFormat="1" applyFont="1" applyFill="1" applyBorder="1"/>
    <xf numFmtId="0" fontId="8" fillId="0" borderId="0" xfId="0" applyNumberFormat="1" applyFont="1"/>
    <xf numFmtId="0" fontId="8" fillId="3" borderId="0" xfId="0" applyNumberFormat="1" applyFont="1" applyFill="1"/>
    <xf numFmtId="0" fontId="8" fillId="3" borderId="0" xfId="0" applyNumberFormat="1" applyFont="1" applyFill="1" applyAlignment="1">
      <alignment vertical="center"/>
    </xf>
    <xf numFmtId="0" fontId="8" fillId="3" borderId="0" xfId="0" applyNumberFormat="1" applyFont="1" applyFill="1" applyAlignment="1">
      <alignment horizontal="center" vertical="center"/>
    </xf>
    <xf numFmtId="0" fontId="11" fillId="0" borderId="1" xfId="0" applyNumberFormat="1" applyFont="1" applyBorder="1"/>
    <xf numFmtId="0" fontId="11" fillId="0" borderId="1" xfId="0" applyNumberFormat="1" applyFont="1" applyFill="1" applyBorder="1" applyAlignment="1">
      <alignment vertical="center" wrapText="1"/>
    </xf>
    <xf numFmtId="164" fontId="11" fillId="0" borderId="1" xfId="1" applyNumberFormat="1" applyFont="1" applyBorder="1" applyAlignment="1">
      <alignment vertical="center"/>
    </xf>
    <xf numFmtId="164" fontId="19" fillId="0" borderId="1" xfId="1" applyNumberFormat="1" applyFont="1" applyBorder="1" applyAlignment="1">
      <alignment vertical="center"/>
    </xf>
    <xf numFmtId="0" fontId="11" fillId="7" borderId="1" xfId="0" applyNumberFormat="1" applyFont="1" applyFill="1" applyBorder="1"/>
    <xf numFmtId="0" fontId="11" fillId="0" borderId="17" xfId="0" applyNumberFormat="1" applyFont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164" fontId="11" fillId="0" borderId="11" xfId="1" applyNumberFormat="1" applyFont="1" applyFill="1" applyBorder="1" applyAlignment="1">
      <alignment horizontal="right" vertical="center"/>
    </xf>
    <xf numFmtId="0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  <xf numFmtId="0" fontId="12" fillId="5" borderId="14" xfId="0" applyNumberFormat="1" applyFont="1" applyFill="1" applyBorder="1" applyAlignment="1">
      <alignment horizontal="left" vertical="center" wrapText="1"/>
    </xf>
    <xf numFmtId="0" fontId="12" fillId="5" borderId="8" xfId="0" applyNumberFormat="1" applyFont="1" applyFill="1" applyBorder="1" applyAlignment="1">
      <alignment horizontal="left" vertical="center" wrapText="1"/>
    </xf>
    <xf numFmtId="0" fontId="17" fillId="9" borderId="3" xfId="0" applyNumberFormat="1" applyFont="1" applyFill="1" applyBorder="1" applyAlignment="1">
      <alignment horizontal="left" vertical="center"/>
    </xf>
    <xf numFmtId="0" fontId="17" fillId="9" borderId="4" xfId="0" applyNumberFormat="1" applyFont="1" applyFill="1" applyBorder="1" applyAlignment="1">
      <alignment horizontal="left" vertical="center"/>
    </xf>
    <xf numFmtId="0" fontId="17" fillId="9" borderId="5" xfId="0" applyNumberFormat="1" applyFont="1" applyFill="1" applyBorder="1" applyAlignment="1">
      <alignment horizontal="left" vertical="center"/>
    </xf>
    <xf numFmtId="0" fontId="12" fillId="8" borderId="3" xfId="0" applyNumberFormat="1" applyFont="1" applyFill="1" applyBorder="1" applyAlignment="1">
      <alignment horizontal="left" vertical="center"/>
    </xf>
    <xf numFmtId="0" fontId="12" fillId="8" borderId="4" xfId="0" applyNumberFormat="1" applyFont="1" applyFill="1" applyBorder="1" applyAlignment="1">
      <alignment horizontal="left" vertical="center"/>
    </xf>
    <xf numFmtId="0" fontId="12" fillId="8" borderId="5" xfId="0" applyNumberFormat="1" applyFont="1" applyFill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0" fontId="12" fillId="2" borderId="5" xfId="0" applyNumberFormat="1" applyFont="1" applyFill="1" applyBorder="1" applyAlignment="1">
      <alignment horizontal="left" vertical="center"/>
    </xf>
    <xf numFmtId="164" fontId="12" fillId="2" borderId="16" xfId="1" applyNumberFormat="1" applyFont="1" applyFill="1" applyBorder="1" applyAlignment="1">
      <alignment horizontal="center"/>
    </xf>
    <xf numFmtId="164" fontId="12" fillId="2" borderId="22" xfId="1" applyNumberFormat="1" applyFont="1" applyFill="1" applyBorder="1" applyAlignment="1">
      <alignment horizontal="center"/>
    </xf>
    <xf numFmtId="9" fontId="17" fillId="11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5" borderId="0" xfId="0" applyNumberFormat="1" applyFont="1" applyFill="1" applyBorder="1" applyAlignment="1">
      <alignment horizontal="left" wrapText="1"/>
    </xf>
    <xf numFmtId="0" fontId="12" fillId="5" borderId="6" xfId="0" applyNumberFormat="1" applyFont="1" applyFill="1" applyBorder="1" applyAlignment="1">
      <alignment horizontal="left" vertical="center" wrapText="1"/>
    </xf>
    <xf numFmtId="0" fontId="12" fillId="5" borderId="7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center" vertical="top" wrapText="1"/>
    </xf>
    <xf numFmtId="0" fontId="12" fillId="5" borderId="0" xfId="0" applyNumberFormat="1" applyFont="1" applyFill="1" applyBorder="1" applyAlignment="1">
      <alignment horizontal="center" vertical="top" wrapText="1"/>
    </xf>
    <xf numFmtId="0" fontId="7" fillId="7" borderId="12" xfId="0" applyNumberFormat="1" applyFont="1" applyFill="1" applyBorder="1" applyAlignment="1">
      <alignment horizontal="center"/>
    </xf>
    <xf numFmtId="0" fontId="7" fillId="7" borderId="0" xfId="0" applyNumberFormat="1" applyFont="1" applyFill="1" applyBorder="1" applyAlignment="1">
      <alignment horizontal="center"/>
    </xf>
    <xf numFmtId="0" fontId="12" fillId="7" borderId="12" xfId="0" applyNumberFormat="1" applyFont="1" applyFill="1" applyBorder="1" applyAlignment="1">
      <alignment horizontal="center"/>
    </xf>
    <xf numFmtId="0" fontId="12" fillId="7" borderId="0" xfId="0" applyNumberFormat="1" applyFont="1" applyFill="1" applyBorder="1" applyAlignment="1">
      <alignment horizontal="center"/>
    </xf>
    <xf numFmtId="0" fontId="17" fillId="9" borderId="1" xfId="0" applyNumberFormat="1" applyFont="1" applyFill="1" applyBorder="1" applyAlignment="1">
      <alignment horizontal="center"/>
    </xf>
    <xf numFmtId="164" fontId="17" fillId="9" borderId="4" xfId="1" applyNumberFormat="1" applyFont="1" applyFill="1" applyBorder="1" applyAlignment="1">
      <alignment horizontal="center" vertical="center"/>
    </xf>
    <xf numFmtId="164" fontId="17" fillId="9" borderId="5" xfId="1" applyNumberFormat="1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/>
    </xf>
    <xf numFmtId="0" fontId="17" fillId="8" borderId="1" xfId="0" applyNumberFormat="1" applyFont="1" applyFill="1" applyBorder="1" applyAlignment="1">
      <alignment horizontal="center"/>
    </xf>
    <xf numFmtId="0" fontId="12" fillId="5" borderId="4" xfId="0" applyNumberFormat="1" applyFont="1" applyFill="1" applyBorder="1" applyAlignment="1">
      <alignment horizontal="center" wrapText="1"/>
    </xf>
    <xf numFmtId="0" fontId="12" fillId="5" borderId="5" xfId="0" applyNumberFormat="1" applyFont="1" applyFill="1" applyBorder="1" applyAlignment="1">
      <alignment horizontal="center" wrapText="1"/>
    </xf>
    <xf numFmtId="0" fontId="4" fillId="5" borderId="4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12" fillId="4" borderId="3" xfId="0" applyNumberFormat="1" applyFont="1" applyFill="1" applyBorder="1" applyAlignment="1">
      <alignment horizontal="left" vertical="center" wrapText="1"/>
    </xf>
    <xf numFmtId="0" fontId="12" fillId="4" borderId="4" xfId="0" applyNumberFormat="1" applyFont="1" applyFill="1" applyBorder="1" applyAlignment="1">
      <alignment horizontal="left" vertical="center" wrapText="1"/>
    </xf>
    <xf numFmtId="0" fontId="12" fillId="5" borderId="10" xfId="0" applyNumberFormat="1" applyFont="1" applyFill="1" applyBorder="1" applyAlignment="1">
      <alignment horizontal="left" vertical="center" wrapText="1"/>
    </xf>
    <xf numFmtId="0" fontId="12" fillId="4" borderId="18" xfId="0" applyNumberFormat="1" applyFont="1" applyFill="1" applyBorder="1" applyAlignment="1">
      <alignment horizontal="left" vertical="center" wrapText="1"/>
    </xf>
    <xf numFmtId="0" fontId="12" fillId="4" borderId="8" xfId="0" applyNumberFormat="1" applyFont="1" applyFill="1" applyBorder="1" applyAlignment="1">
      <alignment horizontal="left" vertical="center" wrapText="1"/>
    </xf>
    <xf numFmtId="0" fontId="12" fillId="4" borderId="15" xfId="0" applyNumberFormat="1" applyFont="1" applyFill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</cellXfs>
  <cellStyles count="1244">
    <cellStyle name="Comma" xfId="1" builtinId="3"/>
    <cellStyle name="Comma 2" xfId="1234" xr:uid="{00000000-0005-0000-0000-000001000000}"/>
    <cellStyle name="Comma 3" xfId="1235" xr:uid="{00000000-0005-0000-0000-000002000000}"/>
    <cellStyle name="Currency 2" xfId="1233" xr:uid="{00000000-0005-0000-0000-000003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Normal" xfId="0" builtinId="0"/>
    <cellStyle name="Normal 2" xfId="1232" xr:uid="{00000000-0005-0000-0000-0000DB04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81"/>
  <sheetViews>
    <sheetView tabSelected="1" zoomScaleSheetLayoutView="110" workbookViewId="0">
      <pane xSplit="8" ySplit="7" topLeftCell="L8" activePane="bottomRight" state="frozen"/>
      <selection pane="topRight" activeCell="I1" sqref="I1"/>
      <selection pane="bottomLeft" activeCell="A8" sqref="A8"/>
      <selection pane="bottomRight" activeCell="H53" sqref="H53"/>
    </sheetView>
  </sheetViews>
  <sheetFormatPr defaultColWidth="11.19921875" defaultRowHeight="15.6" x14ac:dyDescent="0.3"/>
  <cols>
    <col min="1" max="1" width="10.296875" style="2" customWidth="1"/>
    <col min="2" max="2" width="38.296875" style="2" customWidth="1"/>
    <col min="3" max="3" width="44.5" style="2" customWidth="1"/>
    <col min="4" max="4" width="25.19921875" style="2" hidden="1" customWidth="1"/>
    <col min="5" max="5" width="21.5" style="2" hidden="1" customWidth="1"/>
    <col min="6" max="6" width="35.19921875" style="2" hidden="1" customWidth="1"/>
    <col min="7" max="7" width="40.69921875" style="2" hidden="1" customWidth="1"/>
    <col min="8" max="8" width="15" style="2" bestFit="1" customWidth="1"/>
    <col min="9" max="9" width="12.296875" style="2" bestFit="1" customWidth="1"/>
    <col min="10" max="10" width="14.69921875" style="2" bestFit="1" customWidth="1"/>
    <col min="11" max="11" width="12.296875" style="2" bestFit="1" customWidth="1"/>
    <col min="12" max="12" width="12.19921875" style="2" bestFit="1" customWidth="1"/>
    <col min="13" max="13" width="12.296875" style="2" bestFit="1" customWidth="1"/>
    <col min="14" max="14" width="14.5" style="2" bestFit="1" customWidth="1"/>
    <col min="15" max="15" width="14.5" style="2" hidden="1" customWidth="1"/>
    <col min="16" max="16" width="7.296875" style="2" hidden="1" customWidth="1"/>
    <col min="17" max="18" width="9.69921875" style="2" hidden="1" customWidth="1"/>
    <col min="19" max="19" width="14.5" style="2" bestFit="1" customWidth="1"/>
    <col min="20" max="39" width="5" style="2" customWidth="1"/>
    <col min="40" max="40" width="21.5" style="2" customWidth="1"/>
    <col min="41" max="41" width="11.19921875" style="2" customWidth="1"/>
    <col min="42" max="42" width="12.5" style="2" bestFit="1" customWidth="1"/>
    <col min="43" max="80" width="11.19921875" style="2" customWidth="1"/>
    <col min="81" max="16384" width="11.19921875" style="2"/>
  </cols>
  <sheetData>
    <row r="1" spans="1:42" ht="21" x14ac:dyDescent="0.4">
      <c r="A1" s="157" t="s">
        <v>250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1:42" ht="23.4" x14ac:dyDescent="0.45">
      <c r="A2" s="155" t="s">
        <v>251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</row>
    <row r="3" spans="1:42" ht="31.8" customHeight="1" x14ac:dyDescent="0.3">
      <c r="A3" s="145" t="s">
        <v>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</row>
    <row r="4" spans="1:42" s="114" customFormat="1" ht="34.200000000000003" customHeight="1" x14ac:dyDescent="0.3">
      <c r="A4" s="151"/>
      <c r="B4" s="151"/>
      <c r="C4" s="152"/>
      <c r="D4" s="54" t="s">
        <v>16</v>
      </c>
      <c r="E4" s="54" t="s">
        <v>17</v>
      </c>
      <c r="F4" s="54" t="s">
        <v>18</v>
      </c>
      <c r="G4" s="54" t="s">
        <v>43</v>
      </c>
      <c r="H4" s="113"/>
      <c r="I4" s="54">
        <v>2017</v>
      </c>
      <c r="J4" s="55" t="s">
        <v>245</v>
      </c>
      <c r="K4" s="55" t="s">
        <v>246</v>
      </c>
      <c r="L4" s="55" t="s">
        <v>247</v>
      </c>
      <c r="M4" s="55" t="s">
        <v>248</v>
      </c>
      <c r="N4" s="54" t="s">
        <v>31</v>
      </c>
      <c r="O4" s="54" t="s">
        <v>47</v>
      </c>
      <c r="P4" s="54" t="s">
        <v>56</v>
      </c>
      <c r="Q4" s="54" t="s">
        <v>57</v>
      </c>
      <c r="R4" s="54" t="s">
        <v>58</v>
      </c>
      <c r="S4" s="54" t="s">
        <v>32</v>
      </c>
      <c r="T4" s="150">
        <v>2018</v>
      </c>
      <c r="U4" s="150"/>
      <c r="V4" s="150"/>
      <c r="W4" s="150"/>
      <c r="X4" s="150"/>
      <c r="Y4" s="150"/>
      <c r="Z4" s="150"/>
      <c r="AA4" s="150"/>
      <c r="AB4" s="150" t="s">
        <v>48</v>
      </c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16"/>
      <c r="AO4" s="115"/>
    </row>
    <row r="5" spans="1:42" s="114" customFormat="1" ht="40.200000000000003" customHeight="1" x14ac:dyDescent="0.3">
      <c r="A5" s="56" t="s">
        <v>4</v>
      </c>
      <c r="B5" s="56" t="s">
        <v>42</v>
      </c>
      <c r="C5" s="54" t="s">
        <v>0</v>
      </c>
      <c r="D5" s="54"/>
      <c r="E5" s="54"/>
      <c r="F5" s="54"/>
      <c r="G5" s="54"/>
      <c r="H5" s="56" t="s">
        <v>267</v>
      </c>
      <c r="I5" s="55" t="s">
        <v>46</v>
      </c>
      <c r="J5" s="56" t="s">
        <v>46</v>
      </c>
      <c r="K5" s="54" t="s">
        <v>45</v>
      </c>
      <c r="L5" s="54" t="s">
        <v>45</v>
      </c>
      <c r="M5" s="54" t="s">
        <v>45</v>
      </c>
      <c r="N5" s="54" t="s">
        <v>45</v>
      </c>
      <c r="O5" s="54" t="s">
        <v>45</v>
      </c>
      <c r="P5" s="54" t="s">
        <v>45</v>
      </c>
      <c r="Q5" s="54" t="s">
        <v>45</v>
      </c>
      <c r="R5" s="54" t="s">
        <v>45</v>
      </c>
      <c r="S5" s="54" t="s">
        <v>45</v>
      </c>
      <c r="T5" s="62" t="s">
        <v>23</v>
      </c>
      <c r="U5" s="62" t="s">
        <v>24</v>
      </c>
      <c r="V5" s="62" t="s">
        <v>25</v>
      </c>
      <c r="W5" s="62" t="s">
        <v>26</v>
      </c>
      <c r="X5" s="62" t="s">
        <v>27</v>
      </c>
      <c r="Y5" s="62" t="s">
        <v>28</v>
      </c>
      <c r="Z5" s="62" t="s">
        <v>29</v>
      </c>
      <c r="AA5" s="62" t="s">
        <v>30</v>
      </c>
      <c r="AB5" s="62" t="s">
        <v>19</v>
      </c>
      <c r="AC5" s="62" t="s">
        <v>20</v>
      </c>
      <c r="AD5" s="62" t="s">
        <v>21</v>
      </c>
      <c r="AE5" s="62" t="s">
        <v>22</v>
      </c>
      <c r="AF5" s="62" t="s">
        <v>23</v>
      </c>
      <c r="AG5" s="62" t="s">
        <v>24</v>
      </c>
      <c r="AH5" s="62" t="s">
        <v>25</v>
      </c>
      <c r="AI5" s="62" t="s">
        <v>26</v>
      </c>
      <c r="AJ5" s="62" t="s">
        <v>27</v>
      </c>
      <c r="AK5" s="62" t="s">
        <v>28</v>
      </c>
      <c r="AL5" s="62" t="s">
        <v>29</v>
      </c>
      <c r="AM5" s="62" t="s">
        <v>30</v>
      </c>
      <c r="AN5" s="117" t="s">
        <v>288</v>
      </c>
      <c r="AO5" s="117" t="s">
        <v>286</v>
      </c>
    </row>
    <row r="6" spans="1:42" s="57" customFormat="1" ht="30.45" customHeight="1" x14ac:dyDescent="0.3">
      <c r="A6" s="174" t="s">
        <v>279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</row>
    <row r="7" spans="1:42" s="5" customFormat="1" ht="25.8" customHeight="1" x14ac:dyDescent="0.3">
      <c r="A7" s="64">
        <v>1.1000000000000001</v>
      </c>
      <c r="B7" s="153" t="s">
        <v>280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</row>
    <row r="8" spans="1:42" ht="40.5" customHeight="1" x14ac:dyDescent="0.3">
      <c r="A8" s="24" t="s">
        <v>173</v>
      </c>
      <c r="B8" s="6" t="s">
        <v>64</v>
      </c>
      <c r="C8" s="7" t="s">
        <v>66</v>
      </c>
      <c r="D8" s="32" t="s">
        <v>174</v>
      </c>
      <c r="E8" s="33" t="s">
        <v>72</v>
      </c>
      <c r="F8" s="65" t="s">
        <v>108</v>
      </c>
      <c r="G8" s="65" t="s">
        <v>109</v>
      </c>
      <c r="H8" s="34">
        <f t="shared" ref="H8:H18" si="0">I8+N8+S8</f>
        <v>50000</v>
      </c>
      <c r="I8" s="1">
        <v>0</v>
      </c>
      <c r="J8" s="66">
        <v>0</v>
      </c>
      <c r="K8" s="67">
        <v>35000</v>
      </c>
      <c r="L8" s="67"/>
      <c r="M8" s="68"/>
      <c r="N8" s="1">
        <f t="shared" ref="N8:N17" si="1">J8+K8+L8+M8</f>
        <v>35000</v>
      </c>
      <c r="O8" s="1"/>
      <c r="P8" s="8"/>
      <c r="Q8" s="8"/>
      <c r="R8" s="8"/>
      <c r="S8" s="1">
        <v>15000</v>
      </c>
      <c r="T8" s="41"/>
      <c r="U8" s="41"/>
      <c r="V8" s="4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2" t="s">
        <v>291</v>
      </c>
      <c r="AO8" s="2" t="s">
        <v>297</v>
      </c>
    </row>
    <row r="9" spans="1:42" ht="42" customHeight="1" x14ac:dyDescent="0.3">
      <c r="A9" s="24" t="s">
        <v>175</v>
      </c>
      <c r="B9" s="6" t="s">
        <v>178</v>
      </c>
      <c r="C9" s="7" t="s">
        <v>66</v>
      </c>
      <c r="D9" s="32" t="s">
        <v>174</v>
      </c>
      <c r="E9" s="33" t="s">
        <v>72</v>
      </c>
      <c r="F9" s="65" t="s">
        <v>229</v>
      </c>
      <c r="G9" s="65" t="s">
        <v>109</v>
      </c>
      <c r="H9" s="34">
        <f t="shared" si="0"/>
        <v>15000</v>
      </c>
      <c r="I9" s="1"/>
      <c r="J9" s="66"/>
      <c r="K9" s="67">
        <v>15000</v>
      </c>
      <c r="L9" s="67"/>
      <c r="M9" s="68"/>
      <c r="N9" s="1">
        <f t="shared" si="1"/>
        <v>15000</v>
      </c>
      <c r="O9" s="1"/>
      <c r="P9" s="8"/>
      <c r="Q9" s="8"/>
      <c r="R9" s="8"/>
      <c r="S9" s="1"/>
      <c r="T9" s="9"/>
      <c r="U9" s="9"/>
      <c r="V9" s="41"/>
      <c r="W9" s="41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2" t="s">
        <v>291</v>
      </c>
      <c r="AO9" s="2" t="s">
        <v>297</v>
      </c>
    </row>
    <row r="10" spans="1:42" ht="51.75" customHeight="1" x14ac:dyDescent="0.3">
      <c r="A10" s="24" t="s">
        <v>176</v>
      </c>
      <c r="B10" s="6" t="s">
        <v>64</v>
      </c>
      <c r="C10" s="7" t="s">
        <v>241</v>
      </c>
      <c r="D10" s="32" t="s">
        <v>174</v>
      </c>
      <c r="E10" s="33" t="s">
        <v>100</v>
      </c>
      <c r="F10" s="65" t="s">
        <v>110</v>
      </c>
      <c r="G10" s="65" t="s">
        <v>281</v>
      </c>
      <c r="H10" s="34">
        <f t="shared" si="0"/>
        <v>45000</v>
      </c>
      <c r="I10" s="1"/>
      <c r="J10" s="66"/>
      <c r="K10" s="67">
        <v>18000</v>
      </c>
      <c r="L10" s="67">
        <v>7000</v>
      </c>
      <c r="M10" s="68"/>
      <c r="N10" s="1">
        <f t="shared" si="1"/>
        <v>25000</v>
      </c>
      <c r="O10" s="1"/>
      <c r="P10" s="8"/>
      <c r="Q10" s="8"/>
      <c r="R10" s="8"/>
      <c r="S10" s="1">
        <v>20000</v>
      </c>
      <c r="T10" s="41"/>
      <c r="U10" s="41"/>
      <c r="V10" s="4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2" t="s">
        <v>291</v>
      </c>
      <c r="AO10" s="2" t="s">
        <v>297</v>
      </c>
    </row>
    <row r="11" spans="1:42" ht="51.75" customHeight="1" x14ac:dyDescent="0.3">
      <c r="A11" s="24" t="s">
        <v>177</v>
      </c>
      <c r="B11" s="6" t="s">
        <v>178</v>
      </c>
      <c r="C11" s="7" t="s">
        <v>241</v>
      </c>
      <c r="D11" s="32" t="s">
        <v>174</v>
      </c>
      <c r="E11" s="33" t="s">
        <v>100</v>
      </c>
      <c r="F11" s="65" t="s">
        <v>230</v>
      </c>
      <c r="G11" s="65" t="s">
        <v>281</v>
      </c>
      <c r="H11" s="34">
        <f t="shared" si="0"/>
        <v>15000</v>
      </c>
      <c r="I11" s="1"/>
      <c r="J11" s="66"/>
      <c r="K11" s="67"/>
      <c r="L11" s="67">
        <v>6000</v>
      </c>
      <c r="M11" s="68">
        <v>3000</v>
      </c>
      <c r="N11" s="1">
        <f t="shared" si="1"/>
        <v>9000</v>
      </c>
      <c r="O11" s="1"/>
      <c r="P11" s="8"/>
      <c r="Q11" s="8"/>
      <c r="R11" s="8"/>
      <c r="S11" s="1">
        <v>6000</v>
      </c>
      <c r="T11" s="9"/>
      <c r="U11" s="9"/>
      <c r="V11" s="41"/>
      <c r="W11" s="41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2" t="s">
        <v>291</v>
      </c>
      <c r="AO11" s="2" t="s">
        <v>297</v>
      </c>
    </row>
    <row r="12" spans="1:42" ht="39.450000000000003" customHeight="1" x14ac:dyDescent="0.3">
      <c r="A12" s="24" t="s">
        <v>179</v>
      </c>
      <c r="B12" s="11" t="s">
        <v>65</v>
      </c>
      <c r="C12" s="11" t="s">
        <v>181</v>
      </c>
      <c r="D12" s="32" t="s">
        <v>174</v>
      </c>
      <c r="E12" s="33" t="s">
        <v>100</v>
      </c>
      <c r="F12" s="65" t="s">
        <v>110</v>
      </c>
      <c r="G12" s="65" t="s">
        <v>111</v>
      </c>
      <c r="H12" s="34">
        <f t="shared" si="0"/>
        <v>40000</v>
      </c>
      <c r="I12" s="1"/>
      <c r="J12" s="66"/>
      <c r="K12" s="67">
        <v>10000</v>
      </c>
      <c r="L12" s="67"/>
      <c r="M12" s="67">
        <v>0</v>
      </c>
      <c r="N12" s="1">
        <f t="shared" si="1"/>
        <v>10000</v>
      </c>
      <c r="O12" s="8"/>
      <c r="P12" s="8"/>
      <c r="Q12" s="8"/>
      <c r="R12" s="8"/>
      <c r="S12" s="8">
        <v>30000</v>
      </c>
      <c r="T12" s="9"/>
      <c r="U12" s="41"/>
      <c r="V12" s="41"/>
      <c r="W12" s="41"/>
      <c r="X12" s="41"/>
      <c r="Y12" s="41"/>
      <c r="Z12" s="41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2" t="s">
        <v>291</v>
      </c>
      <c r="AO12" s="2" t="s">
        <v>297</v>
      </c>
    </row>
    <row r="13" spans="1:42" ht="38.25" customHeight="1" x14ac:dyDescent="0.3">
      <c r="A13" s="24" t="s">
        <v>180</v>
      </c>
      <c r="B13" s="11" t="s">
        <v>67</v>
      </c>
      <c r="C13" s="11" t="s">
        <v>68</v>
      </c>
      <c r="D13" s="32" t="s">
        <v>174</v>
      </c>
      <c r="E13" s="33" t="s">
        <v>72</v>
      </c>
      <c r="F13" s="69" t="s">
        <v>112</v>
      </c>
      <c r="G13" s="65" t="s">
        <v>113</v>
      </c>
      <c r="H13" s="34">
        <f t="shared" si="0"/>
        <v>41999.979999999996</v>
      </c>
      <c r="I13" s="1">
        <v>6666.98</v>
      </c>
      <c r="J13" s="66"/>
      <c r="K13" s="67">
        <v>10000</v>
      </c>
      <c r="L13" s="67">
        <f>5000+333-240</f>
        <v>5093</v>
      </c>
      <c r="M13" s="67"/>
      <c r="N13" s="1">
        <f t="shared" si="1"/>
        <v>15093</v>
      </c>
      <c r="O13" s="8"/>
      <c r="P13" s="8"/>
      <c r="Q13" s="8"/>
      <c r="R13" s="8"/>
      <c r="S13" s="8">
        <f>240+20000</f>
        <v>20240</v>
      </c>
      <c r="T13" s="41"/>
      <c r="U13" s="41"/>
      <c r="V13" s="41"/>
      <c r="W13" s="41"/>
      <c r="X13" s="41"/>
      <c r="Y13" s="41"/>
      <c r="Z13" s="41"/>
      <c r="AA13" s="41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2" t="s">
        <v>291</v>
      </c>
      <c r="AO13" s="2" t="s">
        <v>297</v>
      </c>
      <c r="AP13" s="4"/>
    </row>
    <row r="14" spans="1:42" ht="39" customHeight="1" x14ac:dyDescent="0.3">
      <c r="A14" s="25" t="s">
        <v>257</v>
      </c>
      <c r="B14" s="11" t="s">
        <v>69</v>
      </c>
      <c r="C14" s="7" t="s">
        <v>276</v>
      </c>
      <c r="D14" s="32" t="s">
        <v>174</v>
      </c>
      <c r="E14" s="33" t="s">
        <v>262</v>
      </c>
      <c r="F14" s="65" t="s">
        <v>114</v>
      </c>
      <c r="G14" s="65" t="s">
        <v>115</v>
      </c>
      <c r="H14" s="34">
        <f t="shared" si="0"/>
        <v>6627</v>
      </c>
      <c r="I14" s="1">
        <v>1627</v>
      </c>
      <c r="J14" s="66">
        <v>0</v>
      </c>
      <c r="K14" s="67">
        <v>4000</v>
      </c>
      <c r="L14" s="67"/>
      <c r="M14" s="68"/>
      <c r="N14" s="1">
        <f t="shared" si="1"/>
        <v>4000</v>
      </c>
      <c r="O14" s="1">
        <v>0</v>
      </c>
      <c r="P14" s="8">
        <v>0</v>
      </c>
      <c r="Q14" s="8">
        <v>0</v>
      </c>
      <c r="R14" s="8">
        <v>0</v>
      </c>
      <c r="S14" s="1">
        <v>1000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2" t="s">
        <v>292</v>
      </c>
      <c r="AO14" s="2" t="s">
        <v>297</v>
      </c>
    </row>
    <row r="15" spans="1:42" ht="39" customHeight="1" x14ac:dyDescent="0.3">
      <c r="A15" s="25" t="s">
        <v>258</v>
      </c>
      <c r="B15" s="11" t="s">
        <v>261</v>
      </c>
      <c r="C15" s="11" t="s">
        <v>261</v>
      </c>
      <c r="D15" s="32" t="s">
        <v>174</v>
      </c>
      <c r="E15" s="33" t="s">
        <v>262</v>
      </c>
      <c r="F15" s="65" t="s">
        <v>263</v>
      </c>
      <c r="G15" s="65" t="s">
        <v>264</v>
      </c>
      <c r="H15" s="34">
        <f t="shared" si="0"/>
        <v>15000</v>
      </c>
      <c r="I15" s="1"/>
      <c r="J15" s="66"/>
      <c r="K15" s="67">
        <v>15000</v>
      </c>
      <c r="L15" s="67"/>
      <c r="M15" s="68"/>
      <c r="N15" s="1">
        <f t="shared" si="1"/>
        <v>15000</v>
      </c>
      <c r="O15" s="1"/>
      <c r="P15" s="8"/>
      <c r="Q15" s="8"/>
      <c r="R15" s="8"/>
      <c r="S15" s="1"/>
      <c r="T15" s="9"/>
      <c r="U15" s="41"/>
      <c r="V15" s="41"/>
      <c r="W15" s="41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2" t="s">
        <v>294</v>
      </c>
      <c r="AO15" s="2" t="s">
        <v>297</v>
      </c>
    </row>
    <row r="16" spans="1:42" ht="37.5" customHeight="1" x14ac:dyDescent="0.3">
      <c r="A16" s="24" t="s">
        <v>182</v>
      </c>
      <c r="B16" s="11" t="s">
        <v>70</v>
      </c>
      <c r="C16" s="7" t="s">
        <v>71</v>
      </c>
      <c r="D16" s="32" t="s">
        <v>174</v>
      </c>
      <c r="E16" s="33" t="s">
        <v>73</v>
      </c>
      <c r="F16" s="65" t="s">
        <v>116</v>
      </c>
      <c r="G16" s="65" t="s">
        <v>117</v>
      </c>
      <c r="H16" s="34">
        <f t="shared" si="0"/>
        <v>10000</v>
      </c>
      <c r="I16" s="1"/>
      <c r="J16" s="66"/>
      <c r="K16" s="67">
        <v>5000</v>
      </c>
      <c r="L16" s="67"/>
      <c r="M16" s="68"/>
      <c r="N16" s="1">
        <f t="shared" si="1"/>
        <v>5000</v>
      </c>
      <c r="O16" s="1"/>
      <c r="P16" s="8"/>
      <c r="Q16" s="8"/>
      <c r="R16" s="8"/>
      <c r="S16" s="1">
        <v>5000</v>
      </c>
      <c r="T16" s="41"/>
      <c r="U16" s="41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" t="s">
        <v>293</v>
      </c>
      <c r="AO16" s="2" t="s">
        <v>297</v>
      </c>
    </row>
    <row r="17" spans="1:81" ht="42" customHeight="1" x14ac:dyDescent="0.3">
      <c r="A17" s="24" t="s">
        <v>306</v>
      </c>
      <c r="B17" s="10" t="s">
        <v>106</v>
      </c>
      <c r="C17" s="10" t="s">
        <v>106</v>
      </c>
      <c r="D17" s="32" t="s">
        <v>174</v>
      </c>
      <c r="E17" s="33" t="s">
        <v>100</v>
      </c>
      <c r="F17" s="65" t="s">
        <v>118</v>
      </c>
      <c r="G17" s="65" t="s">
        <v>119</v>
      </c>
      <c r="H17" s="34">
        <f t="shared" si="0"/>
        <v>15000</v>
      </c>
      <c r="I17" s="1"/>
      <c r="J17" s="70"/>
      <c r="K17" s="67"/>
      <c r="L17" s="67"/>
      <c r="M17" s="68">
        <v>7500</v>
      </c>
      <c r="N17" s="1">
        <f t="shared" si="1"/>
        <v>7500</v>
      </c>
      <c r="O17" s="8">
        <v>0</v>
      </c>
      <c r="P17" s="8"/>
      <c r="Q17" s="8"/>
      <c r="R17" s="8"/>
      <c r="S17" s="1">
        <v>7500</v>
      </c>
      <c r="T17" s="9"/>
      <c r="U17" s="9"/>
      <c r="V17" s="9"/>
      <c r="W17" s="9"/>
      <c r="X17" s="9"/>
      <c r="Y17" s="41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5" t="s">
        <v>294</v>
      </c>
      <c r="AO17" s="5" t="s">
        <v>298</v>
      </c>
      <c r="AP17" s="5"/>
      <c r="AQ17" s="5"/>
      <c r="AR17" s="5"/>
      <c r="AS17" s="5"/>
      <c r="AT17" s="5"/>
      <c r="AU17" s="5"/>
    </row>
    <row r="18" spans="1:81" s="60" customFormat="1" ht="18" customHeight="1" x14ac:dyDescent="0.4">
      <c r="A18" s="135" t="s">
        <v>232</v>
      </c>
      <c r="B18" s="136"/>
      <c r="C18" s="136"/>
      <c r="D18" s="136"/>
      <c r="E18" s="136"/>
      <c r="F18" s="136"/>
      <c r="G18" s="137"/>
      <c r="H18" s="42">
        <f t="shared" si="0"/>
        <v>253626.98</v>
      </c>
      <c r="I18" s="42">
        <f t="shared" ref="I18:N18" si="2">SUM(I8:I17)</f>
        <v>8293.98</v>
      </c>
      <c r="J18" s="42">
        <f t="shared" si="2"/>
        <v>0</v>
      </c>
      <c r="K18" s="42">
        <f t="shared" si="2"/>
        <v>112000</v>
      </c>
      <c r="L18" s="42">
        <f t="shared" si="2"/>
        <v>18093</v>
      </c>
      <c r="M18" s="42">
        <f t="shared" si="2"/>
        <v>10500</v>
      </c>
      <c r="N18" s="42">
        <f t="shared" si="2"/>
        <v>140593</v>
      </c>
      <c r="O18" s="42"/>
      <c r="P18" s="42"/>
      <c r="Q18" s="42"/>
      <c r="R18" s="42"/>
      <c r="S18" s="42">
        <f>SUM(S8:S17)</f>
        <v>104740</v>
      </c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59"/>
      <c r="AO18" s="59"/>
      <c r="AP18" s="59"/>
      <c r="AQ18" s="59"/>
      <c r="AR18" s="59"/>
      <c r="AS18" s="59"/>
      <c r="AT18" s="59"/>
      <c r="AU18" s="59"/>
      <c r="CB18" s="61">
        <f>I18+N18+S18</f>
        <v>253626.98</v>
      </c>
    </row>
    <row r="19" spans="1:81" s="58" customFormat="1" ht="30" customHeight="1" x14ac:dyDescent="0.3">
      <c r="A19" s="168" t="s">
        <v>74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/>
      <c r="AN19" s="57"/>
      <c r="AO19" s="57"/>
      <c r="AP19" s="57"/>
      <c r="AQ19" s="57"/>
      <c r="AR19" s="57"/>
      <c r="AS19" s="57"/>
      <c r="AT19" s="57"/>
      <c r="AU19" s="57"/>
    </row>
    <row r="20" spans="1:81" ht="30" customHeight="1" x14ac:dyDescent="0.3">
      <c r="A20" s="73">
        <v>2.1</v>
      </c>
      <c r="B20" s="148" t="s">
        <v>233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</row>
    <row r="21" spans="1:81" ht="49.2" customHeight="1" x14ac:dyDescent="0.3">
      <c r="A21" s="26" t="s">
        <v>193</v>
      </c>
      <c r="B21" s="12" t="s">
        <v>44</v>
      </c>
      <c r="C21" s="12" t="s">
        <v>34</v>
      </c>
      <c r="D21" s="11" t="s">
        <v>186</v>
      </c>
      <c r="E21" s="11" t="s">
        <v>184</v>
      </c>
      <c r="F21" s="11" t="s">
        <v>120</v>
      </c>
      <c r="G21" s="11" t="s">
        <v>121</v>
      </c>
      <c r="H21" s="34">
        <f>I21+N21+S21</f>
        <v>57000</v>
      </c>
      <c r="I21" s="1">
        <v>2288</v>
      </c>
      <c r="J21" s="66">
        <v>2207</v>
      </c>
      <c r="K21" s="66">
        <v>7505</v>
      </c>
      <c r="L21" s="66">
        <v>7500</v>
      </c>
      <c r="M21" s="66">
        <v>7500</v>
      </c>
      <c r="N21" s="1">
        <f t="shared" ref="N21:N30" si="3">J21+K21+L21+M21</f>
        <v>24712</v>
      </c>
      <c r="O21" s="1">
        <v>0</v>
      </c>
      <c r="P21" s="1">
        <v>0</v>
      </c>
      <c r="Q21" s="1">
        <v>0</v>
      </c>
      <c r="R21" s="1">
        <v>0</v>
      </c>
      <c r="S21" s="14">
        <v>30000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2" t="s">
        <v>186</v>
      </c>
      <c r="AO21" s="2" t="s">
        <v>297</v>
      </c>
    </row>
    <row r="22" spans="1:81" ht="43.5" customHeight="1" x14ac:dyDescent="0.3">
      <c r="A22" s="26" t="s">
        <v>190</v>
      </c>
      <c r="B22" s="7" t="s">
        <v>76</v>
      </c>
      <c r="C22" s="12" t="s">
        <v>62</v>
      </c>
      <c r="D22" s="11" t="s">
        <v>188</v>
      </c>
      <c r="E22" s="11" t="s">
        <v>75</v>
      </c>
      <c r="F22" s="11" t="s">
        <v>122</v>
      </c>
      <c r="G22" s="11" t="s">
        <v>123</v>
      </c>
      <c r="H22" s="34">
        <f>I22+N22+S22</f>
        <v>291400</v>
      </c>
      <c r="I22" s="1">
        <v>65067</v>
      </c>
      <c r="J22" s="66">
        <v>45421</v>
      </c>
      <c r="K22" s="66">
        <f>16400*3</f>
        <v>49200</v>
      </c>
      <c r="L22" s="66">
        <f>16400*3</f>
        <v>49200</v>
      </c>
      <c r="M22" s="66">
        <f>16400*3</f>
        <v>49200</v>
      </c>
      <c r="N22" s="1">
        <f t="shared" si="3"/>
        <v>193021</v>
      </c>
      <c r="O22" s="1">
        <v>0</v>
      </c>
      <c r="P22" s="1">
        <v>0</v>
      </c>
      <c r="Q22" s="1">
        <v>0</v>
      </c>
      <c r="R22" s="1">
        <v>0</v>
      </c>
      <c r="S22" s="14">
        <f>33281+31</f>
        <v>33312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2" t="s">
        <v>299</v>
      </c>
      <c r="AO22" s="2" t="s">
        <v>297</v>
      </c>
    </row>
    <row r="23" spans="1:81" ht="46.5" customHeight="1" x14ac:dyDescent="0.3">
      <c r="A23" s="26" t="s">
        <v>260</v>
      </c>
      <c r="B23" s="7" t="s">
        <v>76</v>
      </c>
      <c r="C23" s="7" t="s">
        <v>77</v>
      </c>
      <c r="D23" s="11" t="s">
        <v>188</v>
      </c>
      <c r="E23" s="11" t="s">
        <v>75</v>
      </c>
      <c r="F23" s="11" t="s">
        <v>122</v>
      </c>
      <c r="G23" s="11" t="s">
        <v>124</v>
      </c>
      <c r="H23" s="34">
        <f>I23+N23+S23</f>
        <v>79300</v>
      </c>
      <c r="I23" s="1">
        <f>26051-9032</f>
        <v>17019</v>
      </c>
      <c r="J23" s="66">
        <f>27283-4500</f>
        <v>22783</v>
      </c>
      <c r="K23" s="66">
        <f>3000*3</f>
        <v>9000</v>
      </c>
      <c r="L23" s="66">
        <f>3000*3</f>
        <v>9000</v>
      </c>
      <c r="M23" s="66">
        <f>3000*3</f>
        <v>9000</v>
      </c>
      <c r="N23" s="1">
        <f t="shared" si="3"/>
        <v>49783</v>
      </c>
      <c r="O23" s="1">
        <v>0</v>
      </c>
      <c r="P23" s="1">
        <v>0</v>
      </c>
      <c r="Q23" s="1">
        <v>0</v>
      </c>
      <c r="R23" s="1">
        <v>0</v>
      </c>
      <c r="S23" s="14">
        <v>12498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2" t="s">
        <v>299</v>
      </c>
      <c r="AO23" s="2" t="s">
        <v>297</v>
      </c>
    </row>
    <row r="24" spans="1:81" ht="46.5" customHeight="1" x14ac:dyDescent="0.3">
      <c r="A24" s="26" t="s">
        <v>259</v>
      </c>
      <c r="B24" s="7" t="s">
        <v>255</v>
      </c>
      <c r="C24" s="7" t="s">
        <v>252</v>
      </c>
      <c r="D24" s="11" t="s">
        <v>188</v>
      </c>
      <c r="E24" s="11" t="s">
        <v>75</v>
      </c>
      <c r="F24" s="11" t="s">
        <v>265</v>
      </c>
      <c r="G24" s="11" t="s">
        <v>266</v>
      </c>
      <c r="H24" s="34">
        <f>N24+S24</f>
        <v>31500</v>
      </c>
      <c r="I24" s="1"/>
      <c r="J24" s="66"/>
      <c r="K24" s="66">
        <v>4500</v>
      </c>
      <c r="L24" s="66">
        <v>4500</v>
      </c>
      <c r="M24" s="66">
        <v>4500</v>
      </c>
      <c r="N24" s="1">
        <f t="shared" si="3"/>
        <v>13500</v>
      </c>
      <c r="O24" s="1"/>
      <c r="P24" s="1"/>
      <c r="Q24" s="1"/>
      <c r="R24" s="1"/>
      <c r="S24" s="14">
        <v>18000</v>
      </c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2" t="s">
        <v>299</v>
      </c>
      <c r="AO24" s="2" t="s">
        <v>297</v>
      </c>
    </row>
    <row r="25" spans="1:81" ht="37.5" customHeight="1" x14ac:dyDescent="0.3">
      <c r="A25" s="26" t="s">
        <v>191</v>
      </c>
      <c r="B25" s="7" t="s">
        <v>76</v>
      </c>
      <c r="C25" s="12" t="s">
        <v>63</v>
      </c>
      <c r="D25" s="11" t="s">
        <v>188</v>
      </c>
      <c r="E25" s="11" t="s">
        <v>75</v>
      </c>
      <c r="F25" s="11" t="s">
        <v>125</v>
      </c>
      <c r="G25" s="11" t="s">
        <v>126</v>
      </c>
      <c r="H25" s="34">
        <f t="shared" ref="H25:H31" si="4">I25+N25+S25</f>
        <v>36000</v>
      </c>
      <c r="I25" s="1">
        <v>9032</v>
      </c>
      <c r="J25" s="66">
        <f>1500*3</f>
        <v>4500</v>
      </c>
      <c r="K25" s="66">
        <f>1500*3</f>
        <v>4500</v>
      </c>
      <c r="L25" s="66">
        <f>1500*3</f>
        <v>4500</v>
      </c>
      <c r="M25" s="66">
        <f>1500*3</f>
        <v>4500</v>
      </c>
      <c r="N25" s="1">
        <f t="shared" si="3"/>
        <v>18000</v>
      </c>
      <c r="O25" s="1">
        <v>0</v>
      </c>
      <c r="P25" s="1">
        <v>0</v>
      </c>
      <c r="Q25" s="1">
        <v>0</v>
      </c>
      <c r="R25" s="1">
        <v>0</v>
      </c>
      <c r="S25" s="14">
        <v>8968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2" t="s">
        <v>299</v>
      </c>
      <c r="AO25" s="2" t="s">
        <v>297</v>
      </c>
      <c r="CB25" s="4">
        <f>SUM(H22:H25)</f>
        <v>438200</v>
      </c>
    </row>
    <row r="26" spans="1:81" ht="36" customHeight="1" x14ac:dyDescent="0.3">
      <c r="A26" s="26" t="s">
        <v>192</v>
      </c>
      <c r="B26" s="7" t="s">
        <v>78</v>
      </c>
      <c r="C26" s="12" t="s">
        <v>79</v>
      </c>
      <c r="D26" s="11" t="s">
        <v>189</v>
      </c>
      <c r="E26" s="11" t="s">
        <v>72</v>
      </c>
      <c r="F26" s="11" t="s">
        <v>127</v>
      </c>
      <c r="G26" s="11" t="s">
        <v>128</v>
      </c>
      <c r="H26" s="34">
        <f t="shared" si="4"/>
        <v>21000</v>
      </c>
      <c r="I26" s="1">
        <v>9959</v>
      </c>
      <c r="J26" s="66">
        <v>4524</v>
      </c>
      <c r="K26" s="74">
        <v>0</v>
      </c>
      <c r="L26" s="66"/>
      <c r="M26" s="66"/>
      <c r="N26" s="1">
        <f t="shared" si="3"/>
        <v>4524</v>
      </c>
      <c r="O26" s="1"/>
      <c r="P26" s="13"/>
      <c r="Q26" s="13">
        <v>0</v>
      </c>
      <c r="R26" s="13">
        <v>0</v>
      </c>
      <c r="S26" s="14">
        <f>5566+1051-100</f>
        <v>6517</v>
      </c>
      <c r="T26" s="9"/>
      <c r="U26" s="9"/>
      <c r="V26" s="9"/>
      <c r="W26" s="41"/>
      <c r="X26" s="41"/>
      <c r="Y26" s="41"/>
      <c r="Z26" s="41"/>
      <c r="AA26" s="4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 t="s">
        <v>299</v>
      </c>
      <c r="AO26" s="2" t="s">
        <v>297</v>
      </c>
      <c r="CC26" s="2">
        <v>8500</v>
      </c>
    </row>
    <row r="27" spans="1:81" ht="42.75" customHeight="1" x14ac:dyDescent="0.4">
      <c r="A27" s="26" t="s">
        <v>194</v>
      </c>
      <c r="B27" s="75" t="s">
        <v>234</v>
      </c>
      <c r="C27" s="7" t="s">
        <v>81</v>
      </c>
      <c r="D27" s="76" t="s">
        <v>185</v>
      </c>
      <c r="E27" s="11" t="s">
        <v>80</v>
      </c>
      <c r="F27" s="11" t="s">
        <v>129</v>
      </c>
      <c r="G27" s="11" t="s">
        <v>130</v>
      </c>
      <c r="H27" s="34">
        <f t="shared" si="4"/>
        <v>1000</v>
      </c>
      <c r="I27" s="77"/>
      <c r="J27" s="78"/>
      <c r="K27" s="66"/>
      <c r="L27" s="78"/>
      <c r="M27" s="66">
        <v>1000</v>
      </c>
      <c r="N27" s="1">
        <f t="shared" si="3"/>
        <v>1000</v>
      </c>
      <c r="O27" s="77"/>
      <c r="P27" s="79"/>
      <c r="Q27" s="79"/>
      <c r="R27" s="79"/>
      <c r="S27" s="14">
        <v>0</v>
      </c>
      <c r="T27" s="80"/>
      <c r="U27" s="80"/>
      <c r="V27" s="80"/>
      <c r="W27" s="80"/>
      <c r="X27" s="80"/>
      <c r="Y27" s="80"/>
      <c r="Z27" s="80"/>
      <c r="AA27" s="80"/>
      <c r="AB27" s="9"/>
      <c r="AC27" s="9"/>
      <c r="AD27" s="9"/>
      <c r="AE27" s="81"/>
      <c r="AF27" s="81"/>
      <c r="AG27" s="81"/>
      <c r="AH27" s="80"/>
      <c r="AI27" s="80"/>
      <c r="AJ27" s="80"/>
      <c r="AK27" s="80"/>
      <c r="AL27" s="80"/>
      <c r="AM27" s="80"/>
      <c r="AN27" s="2" t="s">
        <v>299</v>
      </c>
      <c r="AO27" s="2" t="s">
        <v>297</v>
      </c>
    </row>
    <row r="28" spans="1:81" ht="31.95" customHeight="1" x14ac:dyDescent="0.3">
      <c r="A28" s="26" t="s">
        <v>195</v>
      </c>
      <c r="B28" s="10" t="s">
        <v>82</v>
      </c>
      <c r="C28" s="7" t="s">
        <v>36</v>
      </c>
      <c r="D28" s="9" t="s">
        <v>187</v>
      </c>
      <c r="E28" s="9" t="s">
        <v>49</v>
      </c>
      <c r="F28" s="9"/>
      <c r="G28" s="9"/>
      <c r="H28" s="34">
        <f t="shared" si="4"/>
        <v>3000</v>
      </c>
      <c r="I28" s="1">
        <v>0</v>
      </c>
      <c r="J28" s="66"/>
      <c r="K28" s="67"/>
      <c r="L28" s="67"/>
      <c r="M28" s="68">
        <v>2000</v>
      </c>
      <c r="N28" s="1">
        <f t="shared" si="3"/>
        <v>2000</v>
      </c>
      <c r="O28" s="1">
        <v>0</v>
      </c>
      <c r="P28" s="15"/>
      <c r="Q28" s="15"/>
      <c r="R28" s="15"/>
      <c r="S28" s="14">
        <v>1000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41"/>
      <c r="AI28" s="41"/>
      <c r="AJ28" s="41"/>
      <c r="AK28" s="9"/>
      <c r="AL28" s="9"/>
      <c r="AM28" s="9"/>
      <c r="AN28" s="2" t="s">
        <v>299</v>
      </c>
      <c r="AO28" s="2" t="s">
        <v>297</v>
      </c>
    </row>
    <row r="29" spans="1:81" ht="55.8" customHeight="1" x14ac:dyDescent="0.3">
      <c r="A29" s="26" t="s">
        <v>196</v>
      </c>
      <c r="B29" s="10" t="s">
        <v>37</v>
      </c>
      <c r="C29" s="12" t="s">
        <v>37</v>
      </c>
      <c r="D29" s="11" t="s">
        <v>188</v>
      </c>
      <c r="E29" s="11" t="s">
        <v>80</v>
      </c>
      <c r="F29" s="82" t="s">
        <v>132</v>
      </c>
      <c r="G29" s="82" t="s">
        <v>133</v>
      </c>
      <c r="H29" s="34">
        <f t="shared" si="4"/>
        <v>111400</v>
      </c>
      <c r="I29" s="1">
        <v>16799</v>
      </c>
      <c r="J29" s="66">
        <v>14760</v>
      </c>
      <c r="K29" s="67">
        <f>3800*3</f>
        <v>11400</v>
      </c>
      <c r="L29" s="67">
        <f>3800*3</f>
        <v>11400</v>
      </c>
      <c r="M29" s="67">
        <f>3800*3</f>
        <v>11400</v>
      </c>
      <c r="N29" s="1">
        <f t="shared" si="3"/>
        <v>48960</v>
      </c>
      <c r="O29" s="8">
        <v>0</v>
      </c>
      <c r="P29" s="8">
        <v>0</v>
      </c>
      <c r="Q29" s="8">
        <v>0</v>
      </c>
      <c r="R29" s="8">
        <v>0</v>
      </c>
      <c r="S29" s="14">
        <f>3800*12+41</f>
        <v>45641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2" t="s">
        <v>295</v>
      </c>
      <c r="AO29" s="2" t="s">
        <v>297</v>
      </c>
    </row>
    <row r="30" spans="1:81" ht="57" customHeight="1" x14ac:dyDescent="0.3">
      <c r="A30" s="26" t="s">
        <v>197</v>
      </c>
      <c r="B30" s="10" t="s">
        <v>83</v>
      </c>
      <c r="C30" s="12" t="s">
        <v>38</v>
      </c>
      <c r="D30" s="11" t="s">
        <v>188</v>
      </c>
      <c r="E30" s="11" t="s">
        <v>80</v>
      </c>
      <c r="F30" s="82" t="s">
        <v>134</v>
      </c>
      <c r="G30" s="82" t="s">
        <v>133</v>
      </c>
      <c r="H30" s="34">
        <f t="shared" si="4"/>
        <v>48700</v>
      </c>
      <c r="I30" s="16">
        <v>5434</v>
      </c>
      <c r="J30" s="66">
        <v>1201</v>
      </c>
      <c r="K30" s="67">
        <f>1000*2*3</f>
        <v>6000</v>
      </c>
      <c r="L30" s="67">
        <f>1000*2*3+65</f>
        <v>6065</v>
      </c>
      <c r="M30" s="67">
        <f>1000*2*3</f>
        <v>6000</v>
      </c>
      <c r="N30" s="1">
        <f t="shared" si="3"/>
        <v>19266</v>
      </c>
      <c r="O30" s="8">
        <v>0</v>
      </c>
      <c r="P30" s="8">
        <v>0</v>
      </c>
      <c r="Q30" s="8">
        <v>0</v>
      </c>
      <c r="R30" s="8">
        <v>0</v>
      </c>
      <c r="S30" s="13">
        <f>1000*2*12</f>
        <v>24000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2" t="s">
        <v>303</v>
      </c>
      <c r="AO30" s="2" t="s">
        <v>297</v>
      </c>
    </row>
    <row r="31" spans="1:81" ht="19.05" customHeight="1" x14ac:dyDescent="0.35">
      <c r="A31" s="132" t="s">
        <v>268</v>
      </c>
      <c r="B31" s="133"/>
      <c r="C31" s="133"/>
      <c r="D31" s="133"/>
      <c r="E31" s="133"/>
      <c r="F31" s="133"/>
      <c r="G31" s="134"/>
      <c r="H31" s="34">
        <f t="shared" si="4"/>
        <v>680300</v>
      </c>
      <c r="I31" s="34">
        <f t="shared" ref="I31:N31" si="5">SUM(I21:I30)</f>
        <v>125598</v>
      </c>
      <c r="J31" s="34">
        <f t="shared" si="5"/>
        <v>95396</v>
      </c>
      <c r="K31" s="34">
        <f t="shared" si="5"/>
        <v>92105</v>
      </c>
      <c r="L31" s="34">
        <f t="shared" si="5"/>
        <v>92165</v>
      </c>
      <c r="M31" s="34">
        <f t="shared" si="5"/>
        <v>95100</v>
      </c>
      <c r="N31" s="34">
        <f t="shared" si="5"/>
        <v>374766</v>
      </c>
      <c r="O31" s="34"/>
      <c r="P31" s="34"/>
      <c r="Q31" s="34"/>
      <c r="R31" s="34"/>
      <c r="S31" s="39">
        <f>SUM(S21:S30)</f>
        <v>179936</v>
      </c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CB31" s="4">
        <f>I31+N31+S31</f>
        <v>680300</v>
      </c>
    </row>
    <row r="32" spans="1:81" ht="24" customHeight="1" x14ac:dyDescent="0.4">
      <c r="A32" s="83">
        <v>2.2000000000000002</v>
      </c>
      <c r="B32" s="147" t="s">
        <v>275</v>
      </c>
      <c r="C32" s="147"/>
      <c r="D32" s="84"/>
      <c r="E32" s="84"/>
      <c r="F32" s="85"/>
      <c r="G32" s="86"/>
      <c r="H32" s="87"/>
      <c r="I32" s="87"/>
      <c r="J32" s="87"/>
      <c r="K32" s="87"/>
      <c r="L32" s="88"/>
      <c r="M32" s="89"/>
      <c r="N32" s="87"/>
      <c r="O32" s="87"/>
      <c r="P32" s="87"/>
      <c r="Q32" s="87"/>
      <c r="R32" s="87"/>
      <c r="S32" s="87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5"/>
    </row>
    <row r="33" spans="1:80" ht="57.75" customHeight="1" x14ac:dyDescent="0.3">
      <c r="A33" s="25" t="s">
        <v>204</v>
      </c>
      <c r="B33" s="10" t="s">
        <v>84</v>
      </c>
      <c r="C33" s="7" t="s">
        <v>39</v>
      </c>
      <c r="D33" s="7" t="s">
        <v>1</v>
      </c>
      <c r="E33" s="7" t="s">
        <v>80</v>
      </c>
      <c r="F33" s="65" t="s">
        <v>118</v>
      </c>
      <c r="G33" s="65" t="s">
        <v>119</v>
      </c>
      <c r="H33" s="34">
        <v>12000</v>
      </c>
      <c r="I33" s="1">
        <v>0</v>
      </c>
      <c r="J33" s="66"/>
      <c r="K33" s="67">
        <v>6000</v>
      </c>
      <c r="L33" s="67"/>
      <c r="M33" s="68"/>
      <c r="N33" s="1">
        <f t="shared" ref="N33:N39" si="6">J33+K33+L33+M33</f>
        <v>6000</v>
      </c>
      <c r="O33" s="1"/>
      <c r="P33" s="8">
        <v>0</v>
      </c>
      <c r="Q33" s="8"/>
      <c r="R33" s="8"/>
      <c r="S33" s="13">
        <v>6000</v>
      </c>
      <c r="T33" s="9"/>
      <c r="U33" s="41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2" t="s">
        <v>294</v>
      </c>
      <c r="AO33" s="2" t="s">
        <v>297</v>
      </c>
    </row>
    <row r="34" spans="1:80" ht="60" customHeight="1" x14ac:dyDescent="0.3">
      <c r="A34" s="25" t="s">
        <v>307</v>
      </c>
      <c r="B34" s="7" t="s">
        <v>227</v>
      </c>
      <c r="C34" s="7" t="s">
        <v>104</v>
      </c>
      <c r="D34" s="19" t="s">
        <v>3</v>
      </c>
      <c r="E34" s="11" t="s">
        <v>85</v>
      </c>
      <c r="F34" s="65" t="s">
        <v>135</v>
      </c>
      <c r="G34" s="65" t="s">
        <v>136</v>
      </c>
      <c r="H34" s="34">
        <f t="shared" ref="H34:H37" si="7">I34+N34+S34</f>
        <v>12000</v>
      </c>
      <c r="I34" s="1">
        <v>0</v>
      </c>
      <c r="J34" s="66"/>
      <c r="K34" s="67">
        <v>3000</v>
      </c>
      <c r="L34" s="67">
        <v>3000</v>
      </c>
      <c r="M34" s="68">
        <v>0</v>
      </c>
      <c r="N34" s="1">
        <f t="shared" si="6"/>
        <v>6000</v>
      </c>
      <c r="O34" s="1">
        <v>0</v>
      </c>
      <c r="P34" s="8"/>
      <c r="Q34" s="8"/>
      <c r="R34" s="8"/>
      <c r="S34" s="13">
        <v>6000</v>
      </c>
      <c r="T34" s="9"/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" t="s">
        <v>294</v>
      </c>
      <c r="AO34" s="2" t="s">
        <v>297</v>
      </c>
    </row>
    <row r="35" spans="1:80" ht="46.8" x14ac:dyDescent="0.3">
      <c r="A35" s="25" t="s">
        <v>308</v>
      </c>
      <c r="B35" s="7" t="s">
        <v>228</v>
      </c>
      <c r="C35" s="7" t="s">
        <v>105</v>
      </c>
      <c r="D35" s="17" t="s">
        <v>199</v>
      </c>
      <c r="E35" s="11" t="s">
        <v>198</v>
      </c>
      <c r="F35" s="65" t="s">
        <v>137</v>
      </c>
      <c r="G35" s="65" t="s">
        <v>138</v>
      </c>
      <c r="H35" s="34">
        <f t="shared" si="7"/>
        <v>50000</v>
      </c>
      <c r="I35" s="1"/>
      <c r="J35" s="66"/>
      <c r="K35" s="67">
        <v>10000</v>
      </c>
      <c r="L35" s="67">
        <v>10000</v>
      </c>
      <c r="M35" s="68"/>
      <c r="N35" s="1">
        <f t="shared" si="6"/>
        <v>20000</v>
      </c>
      <c r="O35" s="1"/>
      <c r="P35" s="8"/>
      <c r="Q35" s="8"/>
      <c r="R35" s="8"/>
      <c r="S35" s="13">
        <v>30000</v>
      </c>
      <c r="T35" s="9"/>
      <c r="U35" s="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2" t="s">
        <v>294</v>
      </c>
      <c r="AO35" s="2" t="s">
        <v>297</v>
      </c>
    </row>
    <row r="36" spans="1:80" ht="60" customHeight="1" x14ac:dyDescent="0.3">
      <c r="A36" s="25" t="s">
        <v>205</v>
      </c>
      <c r="B36" s="10" t="s">
        <v>93</v>
      </c>
      <c r="C36" s="7" t="s">
        <v>94</v>
      </c>
      <c r="D36" s="11" t="s">
        <v>3</v>
      </c>
      <c r="E36" s="11" t="s">
        <v>80</v>
      </c>
      <c r="F36" s="33" t="s">
        <v>161</v>
      </c>
      <c r="G36" s="33" t="s">
        <v>162</v>
      </c>
      <c r="H36" s="34">
        <f t="shared" si="7"/>
        <v>10000</v>
      </c>
      <c r="I36" s="1">
        <v>0</v>
      </c>
      <c r="J36" s="66"/>
      <c r="K36" s="67">
        <v>10000</v>
      </c>
      <c r="L36" s="67"/>
      <c r="M36" s="68"/>
      <c r="N36" s="1">
        <f t="shared" si="6"/>
        <v>10000</v>
      </c>
      <c r="O36" s="1"/>
      <c r="P36" s="8"/>
      <c r="Q36" s="8"/>
      <c r="R36" s="8"/>
      <c r="S36" s="13">
        <v>0</v>
      </c>
      <c r="T36" s="9"/>
      <c r="U36" s="4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2" t="s">
        <v>294</v>
      </c>
      <c r="AO36" s="2" t="s">
        <v>297</v>
      </c>
    </row>
    <row r="37" spans="1:80" ht="51.75" customHeight="1" x14ac:dyDescent="0.3">
      <c r="A37" s="27" t="s">
        <v>206</v>
      </c>
      <c r="B37" s="90" t="s">
        <v>60</v>
      </c>
      <c r="C37" s="90" t="s">
        <v>59</v>
      </c>
      <c r="D37" s="17" t="s">
        <v>1</v>
      </c>
      <c r="E37" s="20" t="s">
        <v>85</v>
      </c>
      <c r="F37" s="91" t="s">
        <v>139</v>
      </c>
      <c r="G37" s="91" t="s">
        <v>140</v>
      </c>
      <c r="H37" s="34">
        <f t="shared" si="7"/>
        <v>15000</v>
      </c>
      <c r="I37" s="1"/>
      <c r="J37" s="66"/>
      <c r="K37" s="67">
        <v>10000</v>
      </c>
      <c r="L37" s="67">
        <v>5000</v>
      </c>
      <c r="M37" s="68"/>
      <c r="N37" s="1">
        <f t="shared" si="6"/>
        <v>15000</v>
      </c>
      <c r="O37" s="1"/>
      <c r="P37" s="8"/>
      <c r="Q37" s="8"/>
      <c r="R37" s="8"/>
      <c r="S37" s="1">
        <v>0</v>
      </c>
      <c r="T37" s="21"/>
      <c r="U37" s="21"/>
      <c r="V37" s="46"/>
      <c r="W37" s="46"/>
      <c r="X37" s="46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" t="s">
        <v>295</v>
      </c>
      <c r="AO37" s="2" t="s">
        <v>298</v>
      </c>
    </row>
    <row r="38" spans="1:80" s="112" customFormat="1" ht="51.75" customHeight="1" x14ac:dyDescent="0.3">
      <c r="A38" s="101" t="s">
        <v>8</v>
      </c>
      <c r="B38" s="102" t="s">
        <v>284</v>
      </c>
      <c r="C38" s="102" t="s">
        <v>285</v>
      </c>
      <c r="D38" s="103"/>
      <c r="E38" s="104"/>
      <c r="F38" s="105"/>
      <c r="G38" s="105"/>
      <c r="H38" s="106">
        <f>I38+N38+S38</f>
        <v>10000</v>
      </c>
      <c r="I38" s="30"/>
      <c r="J38" s="49"/>
      <c r="K38" s="107"/>
      <c r="L38" s="107"/>
      <c r="M38" s="108"/>
      <c r="N38" s="30"/>
      <c r="O38" s="30"/>
      <c r="P38" s="109"/>
      <c r="Q38" s="109"/>
      <c r="R38" s="109"/>
      <c r="S38" s="30">
        <v>10000</v>
      </c>
      <c r="T38" s="110"/>
      <c r="U38" s="110"/>
      <c r="V38" s="111"/>
      <c r="W38" s="111"/>
      <c r="X38" s="111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2" t="s">
        <v>295</v>
      </c>
      <c r="AO38" s="112" t="s">
        <v>298</v>
      </c>
    </row>
    <row r="39" spans="1:80" s="94" customFormat="1" ht="28.95" customHeight="1" x14ac:dyDescent="0.3">
      <c r="A39" s="45" t="s">
        <v>207</v>
      </c>
      <c r="B39" s="45" t="s">
        <v>60</v>
      </c>
      <c r="C39" s="45" t="s">
        <v>183</v>
      </c>
      <c r="D39" s="8" t="s">
        <v>200</v>
      </c>
      <c r="E39" s="8"/>
      <c r="F39" s="8" t="s">
        <v>269</v>
      </c>
      <c r="G39" s="8" t="s">
        <v>231</v>
      </c>
      <c r="H39" s="34">
        <f>I39+N39+S39</f>
        <v>10000</v>
      </c>
      <c r="I39" s="8"/>
      <c r="J39" s="67"/>
      <c r="K39" s="67">
        <v>10000</v>
      </c>
      <c r="L39" s="67"/>
      <c r="M39" s="67"/>
      <c r="N39" s="8">
        <f t="shared" si="6"/>
        <v>10000</v>
      </c>
      <c r="O39" s="66"/>
      <c r="P39" s="67"/>
      <c r="Q39" s="67"/>
      <c r="R39" s="67"/>
      <c r="S39" s="66">
        <v>0</v>
      </c>
      <c r="T39" s="92"/>
      <c r="U39" s="93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2" t="s">
        <v>295</v>
      </c>
      <c r="AO39" s="2" t="s">
        <v>298</v>
      </c>
    </row>
    <row r="40" spans="1:80" ht="19.95" customHeight="1" x14ac:dyDescent="0.35">
      <c r="A40" s="132" t="s">
        <v>270</v>
      </c>
      <c r="B40" s="133"/>
      <c r="C40" s="133"/>
      <c r="D40" s="133"/>
      <c r="E40" s="133"/>
      <c r="F40" s="133"/>
      <c r="G40" s="134"/>
      <c r="H40" s="34">
        <f>I40+N40+S40</f>
        <v>119000</v>
      </c>
      <c r="I40" s="34">
        <f t="shared" ref="I40:S40" si="8">SUM(I33:I39)</f>
        <v>0</v>
      </c>
      <c r="J40" s="34">
        <f t="shared" si="8"/>
        <v>0</v>
      </c>
      <c r="K40" s="34">
        <f t="shared" si="8"/>
        <v>49000</v>
      </c>
      <c r="L40" s="34">
        <f t="shared" si="8"/>
        <v>18000</v>
      </c>
      <c r="M40" s="34">
        <f t="shared" si="8"/>
        <v>0</v>
      </c>
      <c r="N40" s="34">
        <f t="shared" si="8"/>
        <v>67000</v>
      </c>
      <c r="O40" s="34">
        <f t="shared" si="8"/>
        <v>0</v>
      </c>
      <c r="P40" s="34">
        <f t="shared" si="8"/>
        <v>0</v>
      </c>
      <c r="Q40" s="34">
        <f t="shared" si="8"/>
        <v>0</v>
      </c>
      <c r="R40" s="34">
        <f t="shared" si="8"/>
        <v>0</v>
      </c>
      <c r="S40" s="39">
        <f t="shared" si="8"/>
        <v>52000</v>
      </c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CB40" s="4">
        <f>I40+N40+S40</f>
        <v>119000</v>
      </c>
    </row>
    <row r="41" spans="1:80" ht="21" x14ac:dyDescent="0.4">
      <c r="A41" s="83">
        <v>2.2999999999999998</v>
      </c>
      <c r="B41" s="147" t="s">
        <v>274</v>
      </c>
      <c r="C41" s="147"/>
      <c r="D41" s="84"/>
      <c r="E41" s="147"/>
      <c r="F41" s="147"/>
      <c r="G41" s="8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7"/>
    </row>
    <row r="42" spans="1:80" ht="54.75" customHeight="1" x14ac:dyDescent="0.3">
      <c r="A42" s="25" t="s">
        <v>211</v>
      </c>
      <c r="B42" s="11" t="s">
        <v>41</v>
      </c>
      <c r="C42" s="7" t="s">
        <v>87</v>
      </c>
      <c r="D42" s="7" t="s">
        <v>14</v>
      </c>
      <c r="E42" s="11" t="s">
        <v>85</v>
      </c>
      <c r="F42" s="65" t="s">
        <v>141</v>
      </c>
      <c r="G42" s="65" t="s">
        <v>142</v>
      </c>
      <c r="H42" s="34">
        <f>I42+N42+S42</f>
        <v>100000</v>
      </c>
      <c r="I42" s="1">
        <v>0</v>
      </c>
      <c r="J42" s="66">
        <v>10633</v>
      </c>
      <c r="K42" s="67">
        <f>12000-74+5000</f>
        <v>16926</v>
      </c>
      <c r="L42" s="95">
        <f>12000+10000</f>
        <v>22000</v>
      </c>
      <c r="M42" s="67">
        <f>20000-4000</f>
        <v>16000</v>
      </c>
      <c r="N42" s="1">
        <f>J42+K42+L42+M42</f>
        <v>65559</v>
      </c>
      <c r="O42" s="8">
        <v>0</v>
      </c>
      <c r="P42" s="8">
        <v>0</v>
      </c>
      <c r="Q42" s="8">
        <v>0</v>
      </c>
      <c r="R42" s="8">
        <v>0</v>
      </c>
      <c r="S42" s="1">
        <f>45442-11001</f>
        <v>34441</v>
      </c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2" t="s">
        <v>294</v>
      </c>
      <c r="AO42" s="2" t="s">
        <v>297</v>
      </c>
    </row>
    <row r="43" spans="1:80" ht="62.55" customHeight="1" x14ac:dyDescent="0.3">
      <c r="A43" s="25" t="s">
        <v>212</v>
      </c>
      <c r="B43" s="11" t="s">
        <v>253</v>
      </c>
      <c r="C43" s="7" t="s">
        <v>86</v>
      </c>
      <c r="D43" s="7" t="s">
        <v>53</v>
      </c>
      <c r="E43" s="11" t="s">
        <v>85</v>
      </c>
      <c r="F43" s="65" t="s">
        <v>143</v>
      </c>
      <c r="G43" s="65" t="s">
        <v>144</v>
      </c>
      <c r="H43" s="34">
        <f>I43+N43+S43</f>
        <v>21000</v>
      </c>
      <c r="I43" s="1"/>
      <c r="J43" s="66"/>
      <c r="K43" s="67"/>
      <c r="L43" s="95"/>
      <c r="M43" s="68">
        <v>5000</v>
      </c>
      <c r="N43" s="1">
        <f>J43+K43+L43+M43</f>
        <v>5000</v>
      </c>
      <c r="O43" s="1">
        <v>0</v>
      </c>
      <c r="P43" s="8">
        <v>0</v>
      </c>
      <c r="Q43" s="8">
        <v>0</v>
      </c>
      <c r="R43" s="8">
        <v>0</v>
      </c>
      <c r="S43" s="1">
        <v>16000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2" t="s">
        <v>295</v>
      </c>
      <c r="AO43" s="2" t="s">
        <v>297</v>
      </c>
      <c r="AP43" s="4"/>
    </row>
    <row r="44" spans="1:80" ht="75" customHeight="1" x14ac:dyDescent="0.3">
      <c r="A44" s="25" t="s">
        <v>213</v>
      </c>
      <c r="B44" s="11" t="s">
        <v>201</v>
      </c>
      <c r="C44" s="7" t="s">
        <v>107</v>
      </c>
      <c r="D44" s="7" t="s">
        <v>202</v>
      </c>
      <c r="E44" s="7"/>
      <c r="F44" s="69" t="s">
        <v>131</v>
      </c>
      <c r="G44" s="69" t="s">
        <v>131</v>
      </c>
      <c r="H44" s="34">
        <f>I44+N44+S44</f>
        <v>10000</v>
      </c>
      <c r="I44" s="1">
        <v>0</v>
      </c>
      <c r="J44" s="66"/>
      <c r="K44" s="67"/>
      <c r="L44" s="95"/>
      <c r="M44" s="68">
        <v>5000</v>
      </c>
      <c r="N44" s="1">
        <f>J44+K44+L44+M44</f>
        <v>5000</v>
      </c>
      <c r="O44" s="1"/>
      <c r="P44" s="8"/>
      <c r="Q44" s="8">
        <v>0</v>
      </c>
      <c r="R44" s="8"/>
      <c r="S44" s="1">
        <v>5000</v>
      </c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2" t="s">
        <v>294</v>
      </c>
      <c r="AO44" s="2" t="s">
        <v>297</v>
      </c>
      <c r="AP44" s="4"/>
    </row>
    <row r="45" spans="1:80" ht="18" x14ac:dyDescent="0.35">
      <c r="A45" s="132" t="s">
        <v>271</v>
      </c>
      <c r="B45" s="133"/>
      <c r="C45" s="133"/>
      <c r="D45" s="133"/>
      <c r="E45" s="133"/>
      <c r="F45" s="133"/>
      <c r="G45" s="134"/>
      <c r="H45" s="34">
        <f>SUM(H42:H44)</f>
        <v>131000</v>
      </c>
      <c r="I45" s="34">
        <f t="shared" ref="I45:K45" si="9">SUM(I42:I44)</f>
        <v>0</v>
      </c>
      <c r="J45" s="34">
        <f t="shared" si="9"/>
        <v>10633</v>
      </c>
      <c r="K45" s="34">
        <f t="shared" si="9"/>
        <v>16926</v>
      </c>
      <c r="L45" s="39">
        <f t="shared" ref="L45:N45" si="10">SUM(L42:L44)</f>
        <v>22000</v>
      </c>
      <c r="M45" s="34">
        <f t="shared" si="10"/>
        <v>26000</v>
      </c>
      <c r="N45" s="34">
        <f t="shared" si="10"/>
        <v>75559</v>
      </c>
      <c r="O45" s="34"/>
      <c r="P45" s="34"/>
      <c r="Q45" s="34"/>
      <c r="R45" s="34"/>
      <c r="S45" s="34">
        <f t="shared" ref="S45" si="11">SUM(S42:S44)</f>
        <v>55441</v>
      </c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CB45" s="4">
        <f>I45+N45+S45</f>
        <v>131000</v>
      </c>
    </row>
    <row r="46" spans="1:80" ht="21" x14ac:dyDescent="0.4">
      <c r="A46" s="135" t="s">
        <v>224</v>
      </c>
      <c r="B46" s="136"/>
      <c r="C46" s="136"/>
      <c r="D46" s="136"/>
      <c r="E46" s="136" t="s">
        <v>224</v>
      </c>
      <c r="F46" s="136"/>
      <c r="G46" s="137"/>
      <c r="H46" s="42">
        <f t="shared" ref="H46:N46" si="12">H31+H40+H45</f>
        <v>930300</v>
      </c>
      <c r="I46" s="42">
        <f t="shared" si="12"/>
        <v>125598</v>
      </c>
      <c r="J46" s="42">
        <f t="shared" si="12"/>
        <v>106029</v>
      </c>
      <c r="K46" s="42">
        <f t="shared" si="12"/>
        <v>158031</v>
      </c>
      <c r="L46" s="43">
        <f t="shared" si="12"/>
        <v>132165</v>
      </c>
      <c r="M46" s="42">
        <f t="shared" si="12"/>
        <v>121100</v>
      </c>
      <c r="N46" s="42">
        <f t="shared" si="12"/>
        <v>517325</v>
      </c>
      <c r="O46" s="42"/>
      <c r="P46" s="42"/>
      <c r="Q46" s="42"/>
      <c r="R46" s="42"/>
      <c r="S46" s="42">
        <f>S31+S40+S45</f>
        <v>287377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CB46" s="4">
        <f>I46+N46+S46</f>
        <v>930300</v>
      </c>
    </row>
    <row r="47" spans="1:80" ht="30" customHeight="1" x14ac:dyDescent="0.3">
      <c r="A47" s="171" t="s">
        <v>88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3"/>
    </row>
    <row r="48" spans="1:80" ht="27" customHeight="1" x14ac:dyDescent="0.3">
      <c r="A48" s="96">
        <v>3.1</v>
      </c>
      <c r="B48" s="148" t="s">
        <v>277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70"/>
    </row>
    <row r="49" spans="1:80" ht="51.75" customHeight="1" x14ac:dyDescent="0.3">
      <c r="A49" s="25" t="s">
        <v>214</v>
      </c>
      <c r="B49" s="7" t="s">
        <v>33</v>
      </c>
      <c r="C49" s="7" t="s">
        <v>249</v>
      </c>
      <c r="D49" s="11" t="s">
        <v>2</v>
      </c>
      <c r="E49" s="11" t="s">
        <v>51</v>
      </c>
      <c r="F49" s="38" t="s">
        <v>145</v>
      </c>
      <c r="G49" s="38" t="s">
        <v>146</v>
      </c>
      <c r="H49" s="34">
        <f t="shared" ref="H49:H64" si="13">I49+N49+S49</f>
        <v>25000</v>
      </c>
      <c r="I49" s="1">
        <v>0</v>
      </c>
      <c r="J49" s="66"/>
      <c r="K49" s="67"/>
      <c r="L49" s="95"/>
      <c r="M49" s="68">
        <v>25000</v>
      </c>
      <c r="N49" s="1">
        <f>J49+K49+L49+M49</f>
        <v>25000</v>
      </c>
      <c r="O49" s="1"/>
      <c r="P49" s="8"/>
      <c r="Q49" s="8"/>
      <c r="R49" s="8"/>
      <c r="S49" s="1">
        <f>O49+P49+Q49+R49</f>
        <v>0</v>
      </c>
      <c r="T49" s="9"/>
      <c r="U49" s="9"/>
      <c r="V49" s="40"/>
      <c r="W49" s="40"/>
      <c r="X49" s="40"/>
      <c r="Y49" s="40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58" t="s">
        <v>301</v>
      </c>
      <c r="AO49" s="2" t="s">
        <v>297</v>
      </c>
    </row>
    <row r="50" spans="1:80" ht="34.049999999999997" customHeight="1" x14ac:dyDescent="0.3">
      <c r="A50" s="25" t="s">
        <v>9</v>
      </c>
      <c r="B50" s="7" t="s">
        <v>33</v>
      </c>
      <c r="C50" s="11" t="s">
        <v>89</v>
      </c>
      <c r="D50" s="11" t="s">
        <v>2</v>
      </c>
      <c r="E50" s="11" t="s">
        <v>51</v>
      </c>
      <c r="F50" s="38" t="s">
        <v>147</v>
      </c>
      <c r="G50" s="38" t="s">
        <v>148</v>
      </c>
      <c r="H50" s="34">
        <f t="shared" si="13"/>
        <v>20000</v>
      </c>
      <c r="I50" s="1">
        <v>0</v>
      </c>
      <c r="J50" s="66"/>
      <c r="K50" s="67"/>
      <c r="L50" s="95">
        <v>10000</v>
      </c>
      <c r="M50" s="68">
        <v>10000</v>
      </c>
      <c r="N50" s="1">
        <f t="shared" ref="N50:N64" si="14">J50+K50+L50+M50</f>
        <v>20000</v>
      </c>
      <c r="O50" s="1"/>
      <c r="P50" s="8"/>
      <c r="Q50" s="8"/>
      <c r="R50" s="8"/>
      <c r="S50" s="8"/>
      <c r="T50" s="9"/>
      <c r="U50" s="9"/>
      <c r="V50" s="9"/>
      <c r="W50" s="9"/>
      <c r="X50" s="9"/>
      <c r="Y50" s="9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58" t="s">
        <v>301</v>
      </c>
      <c r="AO50" s="2" t="s">
        <v>297</v>
      </c>
    </row>
    <row r="51" spans="1:80" ht="51" customHeight="1" x14ac:dyDescent="0.3">
      <c r="A51" s="25" t="s">
        <v>10</v>
      </c>
      <c r="B51" s="10" t="s">
        <v>315</v>
      </c>
      <c r="C51" s="7" t="s">
        <v>282</v>
      </c>
      <c r="D51" s="11" t="s">
        <v>13</v>
      </c>
      <c r="E51" s="11" t="s">
        <v>50</v>
      </c>
      <c r="F51" s="97" t="s">
        <v>149</v>
      </c>
      <c r="G51" s="38" t="s">
        <v>150</v>
      </c>
      <c r="H51" s="34">
        <f t="shared" si="13"/>
        <v>436800</v>
      </c>
      <c r="I51" s="1">
        <v>110740</v>
      </c>
      <c r="J51" s="66">
        <v>83055</v>
      </c>
      <c r="K51" s="67">
        <f>83000+5</f>
        <v>83005</v>
      </c>
      <c r="L51" s="95"/>
      <c r="M51" s="68"/>
      <c r="N51" s="1">
        <f t="shared" si="14"/>
        <v>166060</v>
      </c>
      <c r="O51" s="1">
        <v>0</v>
      </c>
      <c r="P51" s="8"/>
      <c r="Q51" s="8"/>
      <c r="R51" s="8"/>
      <c r="S51" s="30">
        <v>160000</v>
      </c>
      <c r="T51" s="9"/>
      <c r="U51" s="9"/>
      <c r="V51" s="9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58" t="s">
        <v>295</v>
      </c>
      <c r="AO51" s="2" t="s">
        <v>297</v>
      </c>
      <c r="CB51" s="4" t="s">
        <v>244</v>
      </c>
    </row>
    <row r="52" spans="1:80" ht="51" customHeight="1" x14ac:dyDescent="0.3">
      <c r="A52" s="25"/>
      <c r="B52" s="10" t="s">
        <v>316</v>
      </c>
      <c r="C52" s="7" t="s">
        <v>282</v>
      </c>
      <c r="D52" s="11"/>
      <c r="E52" s="11"/>
      <c r="F52" s="97"/>
      <c r="G52" s="38"/>
      <c r="H52" s="34">
        <f>I52+N52+S52</f>
        <v>160000</v>
      </c>
      <c r="I52" s="1"/>
      <c r="J52" s="66"/>
      <c r="K52" s="67"/>
      <c r="L52" s="95"/>
      <c r="M52" s="68"/>
      <c r="N52" s="1"/>
      <c r="O52" s="1"/>
      <c r="P52" s="8"/>
      <c r="Q52" s="8"/>
      <c r="R52" s="8"/>
      <c r="S52" s="30">
        <v>160000</v>
      </c>
      <c r="T52" s="9"/>
      <c r="U52" s="9"/>
      <c r="V52" s="9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58"/>
      <c r="CB52" s="4"/>
    </row>
    <row r="53" spans="1:80" ht="31.8" customHeight="1" x14ac:dyDescent="0.3">
      <c r="A53" s="25" t="s">
        <v>215</v>
      </c>
      <c r="B53" s="10" t="s">
        <v>90</v>
      </c>
      <c r="C53" s="7" t="s">
        <v>242</v>
      </c>
      <c r="D53" s="11"/>
      <c r="E53" s="11"/>
      <c r="F53" s="97"/>
      <c r="G53" s="38"/>
      <c r="H53" s="34">
        <f t="shared" si="13"/>
        <v>30000</v>
      </c>
      <c r="I53" s="1">
        <v>14923</v>
      </c>
      <c r="J53" s="66"/>
      <c r="K53" s="66">
        <v>0</v>
      </c>
      <c r="L53" s="66"/>
      <c r="M53" s="66"/>
      <c r="N53" s="1">
        <f t="shared" si="14"/>
        <v>0</v>
      </c>
      <c r="O53" s="1"/>
      <c r="P53" s="1"/>
      <c r="Q53" s="1"/>
      <c r="R53" s="1"/>
      <c r="S53" s="1">
        <v>15077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58" t="s">
        <v>295</v>
      </c>
      <c r="AO53" s="2" t="s">
        <v>297</v>
      </c>
    </row>
    <row r="54" spans="1:80" ht="27.75" customHeight="1" x14ac:dyDescent="0.3">
      <c r="A54" s="25" t="s">
        <v>216</v>
      </c>
      <c r="B54" s="10" t="s">
        <v>91</v>
      </c>
      <c r="C54" s="7" t="s">
        <v>203</v>
      </c>
      <c r="D54" s="11"/>
      <c r="E54" s="11" t="s">
        <v>50</v>
      </c>
      <c r="F54" s="38" t="s">
        <v>151</v>
      </c>
      <c r="G54" s="38" t="s">
        <v>152</v>
      </c>
      <c r="H54" s="34">
        <f t="shared" si="13"/>
        <v>160000</v>
      </c>
      <c r="I54" s="1">
        <v>0</v>
      </c>
      <c r="J54" s="66">
        <v>48301</v>
      </c>
      <c r="K54" s="66">
        <f>112000-301</f>
        <v>111699</v>
      </c>
      <c r="L54" s="66"/>
      <c r="M54" s="66"/>
      <c r="N54" s="1">
        <f t="shared" si="14"/>
        <v>160000</v>
      </c>
      <c r="O54" s="1"/>
      <c r="P54" s="1"/>
      <c r="Q54" s="1"/>
      <c r="R54" s="1"/>
      <c r="S54" s="1">
        <v>0</v>
      </c>
      <c r="T54" s="9"/>
      <c r="U54" s="40"/>
      <c r="V54" s="40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58" t="s">
        <v>295</v>
      </c>
      <c r="AO54" s="2" t="s">
        <v>297</v>
      </c>
    </row>
    <row r="55" spans="1:80" ht="27" customHeight="1" x14ac:dyDescent="0.3">
      <c r="A55" s="25" t="s">
        <v>217</v>
      </c>
      <c r="B55" s="10" t="s">
        <v>91</v>
      </c>
      <c r="C55" s="7" t="s">
        <v>243</v>
      </c>
      <c r="D55" s="11"/>
      <c r="E55" s="11"/>
      <c r="F55" s="38"/>
      <c r="G55" s="38"/>
      <c r="H55" s="34">
        <f t="shared" si="13"/>
        <v>7300</v>
      </c>
      <c r="I55" s="1"/>
      <c r="J55" s="66">
        <v>3651</v>
      </c>
      <c r="K55" s="66"/>
      <c r="L55" s="66"/>
      <c r="M55" s="66"/>
      <c r="N55" s="1">
        <f t="shared" si="14"/>
        <v>3651</v>
      </c>
      <c r="O55" s="1"/>
      <c r="P55" s="1"/>
      <c r="Q55" s="1"/>
      <c r="R55" s="1"/>
      <c r="S55" s="1">
        <v>3649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58" t="s">
        <v>295</v>
      </c>
      <c r="AO55" s="2" t="s">
        <v>297</v>
      </c>
    </row>
    <row r="56" spans="1:80" s="63" customFormat="1" ht="55.2" customHeight="1" x14ac:dyDescent="0.3">
      <c r="A56" s="25" t="s">
        <v>218</v>
      </c>
      <c r="B56" s="6" t="s">
        <v>97</v>
      </c>
      <c r="C56" s="7" t="s">
        <v>54</v>
      </c>
      <c r="D56" s="11" t="s">
        <v>5</v>
      </c>
      <c r="E56" s="11" t="s">
        <v>50</v>
      </c>
      <c r="F56" s="38" t="s">
        <v>153</v>
      </c>
      <c r="G56" s="38" t="s">
        <v>154</v>
      </c>
      <c r="H56" s="34">
        <f t="shared" si="13"/>
        <v>120000</v>
      </c>
      <c r="I56" s="1">
        <v>40017</v>
      </c>
      <c r="J56" s="66">
        <v>40024</v>
      </c>
      <c r="K56" s="66">
        <f>40000-41</f>
        <v>39959</v>
      </c>
      <c r="L56" s="66"/>
      <c r="M56" s="66"/>
      <c r="N56" s="1">
        <f t="shared" si="14"/>
        <v>79983</v>
      </c>
      <c r="O56" s="1"/>
      <c r="P56" s="1"/>
      <c r="Q56" s="1"/>
      <c r="R56" s="1"/>
      <c r="S56" s="1">
        <v>0</v>
      </c>
      <c r="T56" s="47"/>
      <c r="U56" s="47"/>
      <c r="V56" s="47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63" t="s">
        <v>305</v>
      </c>
      <c r="AO56" s="2" t="s">
        <v>297</v>
      </c>
    </row>
    <row r="57" spans="1:80" s="63" customFormat="1" ht="46.8" customHeight="1" x14ac:dyDescent="0.3">
      <c r="A57" s="25" t="s">
        <v>219</v>
      </c>
      <c r="B57" s="6" t="s">
        <v>97</v>
      </c>
      <c r="C57" s="7" t="s">
        <v>256</v>
      </c>
      <c r="D57" s="11" t="s">
        <v>5</v>
      </c>
      <c r="E57" s="11" t="s">
        <v>50</v>
      </c>
      <c r="F57" s="38" t="s">
        <v>155</v>
      </c>
      <c r="G57" s="38" t="s">
        <v>156</v>
      </c>
      <c r="H57" s="34">
        <f t="shared" si="13"/>
        <v>26000</v>
      </c>
      <c r="I57" s="1">
        <v>0</v>
      </c>
      <c r="J57" s="66"/>
      <c r="K57" s="66"/>
      <c r="L57" s="66">
        <v>26000</v>
      </c>
      <c r="M57" s="66"/>
      <c r="N57" s="1">
        <f t="shared" si="14"/>
        <v>26000</v>
      </c>
      <c r="O57" s="1">
        <v>0</v>
      </c>
      <c r="P57" s="1"/>
      <c r="Q57" s="1"/>
      <c r="R57" s="1"/>
      <c r="S57" s="1">
        <v>0</v>
      </c>
      <c r="T57" s="22"/>
      <c r="U57" s="22"/>
      <c r="V57" s="47"/>
      <c r="W57" s="47"/>
      <c r="X57" s="47"/>
      <c r="Y57" s="47"/>
      <c r="Z57" s="47"/>
      <c r="AA57" s="47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63" t="s">
        <v>304</v>
      </c>
      <c r="AO57" s="2" t="s">
        <v>298</v>
      </c>
    </row>
    <row r="58" spans="1:80" s="63" customFormat="1" ht="32.25" customHeight="1" x14ac:dyDescent="0.3">
      <c r="A58" s="25" t="s">
        <v>220</v>
      </c>
      <c r="B58" s="6" t="s">
        <v>97</v>
      </c>
      <c r="C58" s="7" t="s">
        <v>95</v>
      </c>
      <c r="D58" s="11" t="s">
        <v>5</v>
      </c>
      <c r="E58" s="11" t="s">
        <v>50</v>
      </c>
      <c r="F58" s="38" t="s">
        <v>157</v>
      </c>
      <c r="G58" s="38" t="s">
        <v>158</v>
      </c>
      <c r="H58" s="34">
        <f t="shared" si="13"/>
        <v>458000</v>
      </c>
      <c r="I58" s="1">
        <v>0</v>
      </c>
      <c r="J58" s="66"/>
      <c r="K58" s="66"/>
      <c r="L58" s="66"/>
      <c r="M58" s="66">
        <v>200000</v>
      </c>
      <c r="N58" s="1">
        <f t="shared" si="14"/>
        <v>200000</v>
      </c>
      <c r="O58" s="1">
        <v>0</v>
      </c>
      <c r="P58" s="1"/>
      <c r="Q58" s="1"/>
      <c r="R58" s="1"/>
      <c r="S58" s="1">
        <v>258000</v>
      </c>
      <c r="T58" s="22"/>
      <c r="U58" s="22"/>
      <c r="V58" s="22"/>
      <c r="W58" s="22"/>
      <c r="X58" s="22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63" t="s">
        <v>304</v>
      </c>
      <c r="AO58" s="2" t="s">
        <v>298</v>
      </c>
    </row>
    <row r="59" spans="1:80" s="63" customFormat="1" ht="55.8" customHeight="1" x14ac:dyDescent="0.3">
      <c r="A59" s="25" t="s">
        <v>221</v>
      </c>
      <c r="B59" s="6" t="s">
        <v>97</v>
      </c>
      <c r="C59" s="7" t="s">
        <v>96</v>
      </c>
      <c r="D59" s="11" t="s">
        <v>223</v>
      </c>
      <c r="E59" s="11" t="s">
        <v>72</v>
      </c>
      <c r="F59" s="38" t="s">
        <v>79</v>
      </c>
      <c r="G59" s="38" t="s">
        <v>159</v>
      </c>
      <c r="H59" s="34">
        <f t="shared" si="13"/>
        <v>400000</v>
      </c>
      <c r="I59" s="1">
        <v>0</v>
      </c>
      <c r="J59" s="66"/>
      <c r="K59" s="66"/>
      <c r="L59" s="66"/>
      <c r="M59" s="66"/>
      <c r="N59" s="1">
        <f t="shared" si="14"/>
        <v>0</v>
      </c>
      <c r="O59" s="1"/>
      <c r="P59" s="1"/>
      <c r="Q59" s="1"/>
      <c r="R59" s="1"/>
      <c r="S59" s="1">
        <v>400000</v>
      </c>
      <c r="T59" s="22"/>
      <c r="U59" s="22"/>
      <c r="V59" s="22"/>
      <c r="W59" s="22"/>
      <c r="X59" s="22"/>
      <c r="Y59" s="22"/>
      <c r="Z59" s="22"/>
      <c r="AA59" s="22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63" t="s">
        <v>304</v>
      </c>
      <c r="AO59" s="2" t="s">
        <v>298</v>
      </c>
    </row>
    <row r="60" spans="1:80" ht="18" x14ac:dyDescent="0.3">
      <c r="A60" s="25" t="s">
        <v>310</v>
      </c>
      <c r="B60" s="11" t="s">
        <v>92</v>
      </c>
      <c r="C60" s="7" t="s">
        <v>314</v>
      </c>
      <c r="D60" s="11" t="s">
        <v>6</v>
      </c>
      <c r="E60" s="11" t="s">
        <v>50</v>
      </c>
      <c r="F60" s="38" t="s">
        <v>145</v>
      </c>
      <c r="G60" s="38" t="s">
        <v>160</v>
      </c>
      <c r="H60" s="34">
        <f t="shared" si="13"/>
        <v>30000</v>
      </c>
      <c r="I60" s="1">
        <v>0</v>
      </c>
      <c r="J60" s="66"/>
      <c r="K60" s="66"/>
      <c r="L60" s="66"/>
      <c r="M60" s="66">
        <v>30000</v>
      </c>
      <c r="N60" s="1">
        <f t="shared" si="14"/>
        <v>30000</v>
      </c>
      <c r="O60" s="1"/>
      <c r="P60" s="1">
        <v>0</v>
      </c>
      <c r="Q60" s="1"/>
      <c r="R60" s="1"/>
      <c r="S60" s="1">
        <v>0</v>
      </c>
      <c r="T60" s="9"/>
      <c r="U60" s="9"/>
      <c r="V60" s="9"/>
      <c r="W60" s="9"/>
      <c r="X60" s="9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2" t="s">
        <v>294</v>
      </c>
      <c r="AO60" s="2" t="s">
        <v>298</v>
      </c>
    </row>
    <row r="61" spans="1:80" s="112" customFormat="1" ht="43.05" customHeight="1" x14ac:dyDescent="0.3">
      <c r="A61" s="123" t="s">
        <v>222</v>
      </c>
      <c r="B61" s="127" t="s">
        <v>92</v>
      </c>
      <c r="C61" s="128" t="s">
        <v>283</v>
      </c>
      <c r="D61" s="18" t="s">
        <v>2</v>
      </c>
      <c r="E61" s="18" t="s">
        <v>50</v>
      </c>
      <c r="F61" s="37" t="s">
        <v>145</v>
      </c>
      <c r="G61" s="37" t="s">
        <v>160</v>
      </c>
      <c r="H61" s="106">
        <f t="shared" si="13"/>
        <v>40000</v>
      </c>
      <c r="I61" s="30">
        <v>0</v>
      </c>
      <c r="J61" s="49"/>
      <c r="K61" s="49"/>
      <c r="L61" s="49"/>
      <c r="M61" s="49">
        <v>25000</v>
      </c>
      <c r="N61" s="30">
        <f t="shared" si="14"/>
        <v>25000</v>
      </c>
      <c r="O61" s="30"/>
      <c r="P61" s="30"/>
      <c r="Q61" s="30">
        <v>0</v>
      </c>
      <c r="R61" s="30"/>
      <c r="S61" s="30">
        <v>15000</v>
      </c>
      <c r="T61" s="118"/>
      <c r="U61" s="118"/>
      <c r="V61" s="118"/>
      <c r="W61" s="118"/>
      <c r="X61" s="118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12" t="s">
        <v>294</v>
      </c>
      <c r="AO61" s="2" t="s">
        <v>297</v>
      </c>
    </row>
    <row r="62" spans="1:80" ht="54" customHeight="1" x14ac:dyDescent="0.3">
      <c r="A62" s="25" t="s">
        <v>311</v>
      </c>
      <c r="B62" s="10" t="s">
        <v>98</v>
      </c>
      <c r="C62" s="11" t="s">
        <v>99</v>
      </c>
      <c r="D62" s="11" t="s">
        <v>2</v>
      </c>
      <c r="E62" s="11" t="s">
        <v>51</v>
      </c>
      <c r="F62" s="38" t="s">
        <v>163</v>
      </c>
      <c r="G62" s="38" t="s">
        <v>164</v>
      </c>
      <c r="H62" s="34">
        <f t="shared" si="13"/>
        <v>120000</v>
      </c>
      <c r="I62" s="1">
        <v>0</v>
      </c>
      <c r="J62" s="66">
        <v>36000</v>
      </c>
      <c r="K62" s="66">
        <v>84000</v>
      </c>
      <c r="L62" s="66"/>
      <c r="M62" s="66"/>
      <c r="N62" s="1">
        <f t="shared" si="14"/>
        <v>120000</v>
      </c>
      <c r="O62" s="1"/>
      <c r="P62" s="1"/>
      <c r="Q62" s="1"/>
      <c r="R62" s="1"/>
      <c r="S62" s="1">
        <v>0</v>
      </c>
      <c r="T62" s="40"/>
      <c r="U62" s="40"/>
      <c r="V62" s="40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2" t="s">
        <v>296</v>
      </c>
      <c r="AO62" s="2" t="s">
        <v>297</v>
      </c>
    </row>
    <row r="63" spans="1:80" ht="54" customHeight="1" x14ac:dyDescent="0.3">
      <c r="A63" s="25" t="s">
        <v>312</v>
      </c>
      <c r="B63" s="10" t="s">
        <v>98</v>
      </c>
      <c r="C63" s="11" t="s">
        <v>254</v>
      </c>
      <c r="D63" s="11" t="s">
        <v>2</v>
      </c>
      <c r="E63" s="11" t="s">
        <v>51</v>
      </c>
      <c r="F63" s="38"/>
      <c r="G63" s="38"/>
      <c r="H63" s="34">
        <f t="shared" si="13"/>
        <v>36000</v>
      </c>
      <c r="I63" s="1">
        <v>0</v>
      </c>
      <c r="J63" s="66"/>
      <c r="K63" s="66"/>
      <c r="L63" s="66">
        <v>6000</v>
      </c>
      <c r="M63" s="66">
        <v>6000</v>
      </c>
      <c r="N63" s="1">
        <f t="shared" si="14"/>
        <v>12000</v>
      </c>
      <c r="O63" s="1"/>
      <c r="P63" s="1"/>
      <c r="Q63" s="1"/>
      <c r="R63" s="1"/>
      <c r="S63" s="1">
        <v>24000</v>
      </c>
      <c r="T63" s="9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2" t="s">
        <v>295</v>
      </c>
      <c r="AO63" s="2" t="s">
        <v>298</v>
      </c>
    </row>
    <row r="64" spans="1:80" ht="33" customHeight="1" x14ac:dyDescent="0.3">
      <c r="A64" s="25" t="s">
        <v>313</v>
      </c>
      <c r="B64" s="10" t="s">
        <v>208</v>
      </c>
      <c r="C64" s="11" t="s">
        <v>209</v>
      </c>
      <c r="D64" s="11" t="s">
        <v>210</v>
      </c>
      <c r="E64" s="11" t="s">
        <v>100</v>
      </c>
      <c r="F64" s="38"/>
      <c r="G64" s="38" t="s">
        <v>235</v>
      </c>
      <c r="H64" s="34">
        <f t="shared" si="13"/>
        <v>30000</v>
      </c>
      <c r="I64" s="1">
        <v>0</v>
      </c>
      <c r="J64" s="66"/>
      <c r="K64" s="66">
        <v>10000</v>
      </c>
      <c r="L64" s="66">
        <v>10000</v>
      </c>
      <c r="M64" s="66">
        <v>10000</v>
      </c>
      <c r="N64" s="1">
        <f t="shared" si="14"/>
        <v>30000</v>
      </c>
      <c r="O64" s="1"/>
      <c r="P64" s="1"/>
      <c r="Q64" s="1"/>
      <c r="R64" s="1"/>
      <c r="S64" s="1">
        <v>0</v>
      </c>
      <c r="T64" s="9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2" t="s">
        <v>302</v>
      </c>
      <c r="AO64" s="2" t="s">
        <v>298</v>
      </c>
    </row>
    <row r="65" spans="1:81" ht="22.8" customHeight="1" x14ac:dyDescent="0.3">
      <c r="A65" s="132" t="s">
        <v>272</v>
      </c>
      <c r="B65" s="133"/>
      <c r="C65" s="133"/>
      <c r="D65" s="133"/>
      <c r="E65" s="133"/>
      <c r="F65" s="133"/>
      <c r="G65" s="134"/>
      <c r="H65" s="34">
        <f t="shared" ref="H65:N65" si="15">SUM(H49:H64)</f>
        <v>2099100</v>
      </c>
      <c r="I65" s="34">
        <f t="shared" si="15"/>
        <v>165680</v>
      </c>
      <c r="J65" s="34">
        <f t="shared" si="15"/>
        <v>211031</v>
      </c>
      <c r="K65" s="34">
        <f t="shared" si="15"/>
        <v>328663</v>
      </c>
      <c r="L65" s="34">
        <f>SUM(L49:L64)</f>
        <v>52000</v>
      </c>
      <c r="M65" s="34">
        <f t="shared" si="15"/>
        <v>306000</v>
      </c>
      <c r="N65" s="34">
        <f t="shared" si="15"/>
        <v>897694</v>
      </c>
      <c r="O65" s="34"/>
      <c r="P65" s="34"/>
      <c r="Q65" s="34"/>
      <c r="R65" s="34"/>
      <c r="S65" s="34">
        <f>SUM(S49:S64)</f>
        <v>1035726</v>
      </c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1"/>
      <c r="CB65" s="4">
        <f>I65+N65+S65</f>
        <v>2099100</v>
      </c>
    </row>
    <row r="66" spans="1:81" ht="28.05" customHeight="1" x14ac:dyDescent="0.3">
      <c r="A66" s="96">
        <v>3.2</v>
      </c>
      <c r="B66" s="130" t="s">
        <v>278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</row>
    <row r="67" spans="1:81" s="112" customFormat="1" ht="80.55" customHeight="1" x14ac:dyDescent="0.3">
      <c r="A67" s="123" t="s">
        <v>11</v>
      </c>
      <c r="B67" s="119" t="s">
        <v>287</v>
      </c>
      <c r="C67" s="18" t="s">
        <v>290</v>
      </c>
      <c r="D67" s="118" t="s">
        <v>1</v>
      </c>
      <c r="E67" s="119" t="s">
        <v>100</v>
      </c>
      <c r="F67" s="37" t="s">
        <v>165</v>
      </c>
      <c r="G67" s="37" t="s">
        <v>166</v>
      </c>
      <c r="H67" s="106">
        <f>I67+N67+S67</f>
        <v>111972.7</v>
      </c>
      <c r="I67" s="120">
        <v>8267.7000000000007</v>
      </c>
      <c r="J67" s="121">
        <v>7375</v>
      </c>
      <c r="K67" s="121">
        <f>20000</f>
        <v>20000</v>
      </c>
      <c r="L67" s="121">
        <f>33500</f>
        <v>33500</v>
      </c>
      <c r="M67" s="121">
        <v>20357</v>
      </c>
      <c r="N67" s="30">
        <f>J67+K67+L67+M67</f>
        <v>81232</v>
      </c>
      <c r="O67" s="120"/>
      <c r="P67" s="120"/>
      <c r="Q67" s="120"/>
      <c r="R67" s="120"/>
      <c r="S67" s="120">
        <v>22473</v>
      </c>
      <c r="T67" s="118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12" t="s">
        <v>294</v>
      </c>
      <c r="AO67" s="112" t="s">
        <v>297</v>
      </c>
    </row>
    <row r="68" spans="1:81" s="112" customFormat="1" ht="76.2" customHeight="1" x14ac:dyDescent="0.3">
      <c r="A68" s="123" t="s">
        <v>309</v>
      </c>
      <c r="B68" s="18" t="s">
        <v>40</v>
      </c>
      <c r="C68" s="124" t="s">
        <v>289</v>
      </c>
      <c r="D68" s="18" t="s">
        <v>7</v>
      </c>
      <c r="E68" s="18" t="s">
        <v>49</v>
      </c>
      <c r="F68" s="37" t="s">
        <v>167</v>
      </c>
      <c r="G68" s="37" t="s">
        <v>168</v>
      </c>
      <c r="H68" s="106">
        <f>I68+N68+S68</f>
        <v>45000</v>
      </c>
      <c r="I68" s="30">
        <v>0</v>
      </c>
      <c r="J68" s="49"/>
      <c r="K68" s="107">
        <v>20000</v>
      </c>
      <c r="L68" s="107">
        <v>15000</v>
      </c>
      <c r="M68" s="108"/>
      <c r="N68" s="30">
        <f>J68+K68+L68+M68</f>
        <v>35000</v>
      </c>
      <c r="O68" s="125">
        <v>0</v>
      </c>
      <c r="P68" s="109"/>
      <c r="Q68" s="109"/>
      <c r="R68" s="109">
        <v>0</v>
      </c>
      <c r="S68" s="126">
        <v>10000</v>
      </c>
      <c r="T68" s="118"/>
      <c r="U68" s="118"/>
      <c r="V68" s="118"/>
      <c r="W68" s="118"/>
      <c r="X68" s="118"/>
      <c r="Y68" s="122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2" t="s">
        <v>294</v>
      </c>
      <c r="AO68" s="112" t="s">
        <v>297</v>
      </c>
    </row>
    <row r="69" spans="1:81" ht="38.549999999999997" customHeight="1" x14ac:dyDescent="0.3">
      <c r="A69" s="25" t="s">
        <v>12</v>
      </c>
      <c r="B69" s="11" t="s">
        <v>102</v>
      </c>
      <c r="C69" s="12" t="s">
        <v>101</v>
      </c>
      <c r="D69" s="11" t="s">
        <v>7</v>
      </c>
      <c r="E69" s="11" t="s">
        <v>49</v>
      </c>
      <c r="F69" s="38" t="s">
        <v>169</v>
      </c>
      <c r="G69" s="38" t="s">
        <v>170</v>
      </c>
      <c r="H69" s="34">
        <f>I69+N69+S69</f>
        <v>30000</v>
      </c>
      <c r="I69" s="1">
        <v>0</v>
      </c>
      <c r="J69" s="66"/>
      <c r="K69" s="67"/>
      <c r="L69" s="67"/>
      <c r="M69" s="68"/>
      <c r="N69" s="1">
        <f>J69+K69+L69+M69</f>
        <v>0</v>
      </c>
      <c r="O69" s="1"/>
      <c r="P69" s="8"/>
      <c r="Q69" s="8">
        <v>0</v>
      </c>
      <c r="R69" s="8"/>
      <c r="S69" s="14">
        <v>30000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2" t="s">
        <v>295</v>
      </c>
      <c r="AO69" s="2" t="s">
        <v>298</v>
      </c>
    </row>
    <row r="70" spans="1:81" ht="31.2" x14ac:dyDescent="0.3">
      <c r="A70" s="29" t="s">
        <v>226</v>
      </c>
      <c r="B70" s="11" t="s">
        <v>103</v>
      </c>
      <c r="C70" s="7" t="s">
        <v>35</v>
      </c>
      <c r="D70" s="7" t="s">
        <v>2</v>
      </c>
      <c r="E70" s="7" t="s">
        <v>55</v>
      </c>
      <c r="F70" s="38" t="s">
        <v>171</v>
      </c>
      <c r="G70" s="38" t="s">
        <v>172</v>
      </c>
      <c r="H70" s="34">
        <f>I70+N70+S70</f>
        <v>30000</v>
      </c>
      <c r="I70" s="1">
        <v>0</v>
      </c>
      <c r="J70" s="66">
        <v>5952</v>
      </c>
      <c r="K70" s="67">
        <f>9000+48</f>
        <v>9048</v>
      </c>
      <c r="L70" s="67">
        <v>7500</v>
      </c>
      <c r="M70" s="68">
        <v>7500</v>
      </c>
      <c r="N70" s="1">
        <f>J70+K70+L70+M70</f>
        <v>30000</v>
      </c>
      <c r="O70" s="1"/>
      <c r="P70" s="8"/>
      <c r="Q70" s="8"/>
      <c r="R70" s="8"/>
      <c r="S70" s="14">
        <v>0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2" t="s">
        <v>186</v>
      </c>
      <c r="AO70" s="2" t="s">
        <v>300</v>
      </c>
    </row>
    <row r="71" spans="1:81" ht="18" x14ac:dyDescent="0.3">
      <c r="A71" s="132" t="s">
        <v>272</v>
      </c>
      <c r="B71" s="133"/>
      <c r="C71" s="133"/>
      <c r="D71" s="133"/>
      <c r="E71" s="133"/>
      <c r="F71" s="133"/>
      <c r="G71" s="134"/>
      <c r="H71" s="34">
        <f t="shared" ref="H71:N71" si="16">SUM(H67:H70)</f>
        <v>216972.7</v>
      </c>
      <c r="I71" s="34">
        <f t="shared" si="16"/>
        <v>8267.7000000000007</v>
      </c>
      <c r="J71" s="34">
        <f t="shared" si="16"/>
        <v>13327</v>
      </c>
      <c r="K71" s="34">
        <f t="shared" si="16"/>
        <v>49048</v>
      </c>
      <c r="L71" s="34">
        <f t="shared" si="16"/>
        <v>56000</v>
      </c>
      <c r="M71" s="34">
        <f t="shared" si="16"/>
        <v>27857</v>
      </c>
      <c r="N71" s="34">
        <f t="shared" si="16"/>
        <v>146232</v>
      </c>
      <c r="O71" s="34"/>
      <c r="P71" s="34"/>
      <c r="Q71" s="34"/>
      <c r="R71" s="34"/>
      <c r="S71" s="34">
        <f>SUM(S67:S70)</f>
        <v>62473</v>
      </c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1"/>
      <c r="CB71" s="4">
        <f>I71+N71+S71</f>
        <v>216972.7</v>
      </c>
    </row>
    <row r="72" spans="1:81" s="35" customFormat="1" ht="21" x14ac:dyDescent="0.4">
      <c r="A72" s="135" t="s">
        <v>225</v>
      </c>
      <c r="B72" s="136"/>
      <c r="C72" s="136"/>
      <c r="D72" s="136"/>
      <c r="E72" s="136" t="s">
        <v>225</v>
      </c>
      <c r="F72" s="136"/>
      <c r="G72" s="137"/>
      <c r="H72" s="42">
        <f t="shared" ref="H72:N72" si="17">H65+H71</f>
        <v>2316072.7000000002</v>
      </c>
      <c r="I72" s="42">
        <f t="shared" si="17"/>
        <v>173947.7</v>
      </c>
      <c r="J72" s="42">
        <f t="shared" si="17"/>
        <v>224358</v>
      </c>
      <c r="K72" s="42">
        <f t="shared" si="17"/>
        <v>377711</v>
      </c>
      <c r="L72" s="42">
        <f t="shared" si="17"/>
        <v>108000</v>
      </c>
      <c r="M72" s="42">
        <f t="shared" si="17"/>
        <v>333857</v>
      </c>
      <c r="N72" s="42">
        <f t="shared" si="17"/>
        <v>1043926</v>
      </c>
      <c r="O72" s="42"/>
      <c r="P72" s="42"/>
      <c r="Q72" s="42"/>
      <c r="R72" s="42"/>
      <c r="S72" s="42">
        <f>S65+S71</f>
        <v>1098199</v>
      </c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CB72" s="36">
        <f>I72+N72+S72</f>
        <v>2316072.7000000002</v>
      </c>
    </row>
    <row r="73" spans="1:81" ht="25.95" customHeight="1" thickBot="1" x14ac:dyDescent="0.45">
      <c r="A73" s="138" t="s">
        <v>273</v>
      </c>
      <c r="B73" s="139"/>
      <c r="C73" s="139"/>
      <c r="D73" s="139"/>
      <c r="E73" s="139" t="s">
        <v>15</v>
      </c>
      <c r="F73" s="139"/>
      <c r="G73" s="140"/>
      <c r="H73" s="98">
        <f t="shared" ref="H73:N73" si="18">H18+H46+H72</f>
        <v>3499999.68</v>
      </c>
      <c r="I73" s="98">
        <f t="shared" si="18"/>
        <v>307839.68000000005</v>
      </c>
      <c r="J73" s="98">
        <f t="shared" si="18"/>
        <v>330387</v>
      </c>
      <c r="K73" s="98">
        <f t="shared" si="18"/>
        <v>647742</v>
      </c>
      <c r="L73" s="98">
        <f t="shared" si="18"/>
        <v>258258</v>
      </c>
      <c r="M73" s="98">
        <f t="shared" si="18"/>
        <v>465457</v>
      </c>
      <c r="N73" s="98">
        <f t="shared" si="18"/>
        <v>1701844</v>
      </c>
      <c r="O73" s="99"/>
      <c r="P73" s="98"/>
      <c r="Q73" s="98"/>
      <c r="R73" s="98"/>
      <c r="S73" s="98">
        <f>S18+S46+S72</f>
        <v>1490316</v>
      </c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2"/>
      <c r="CB73" s="4">
        <f>I73+N73+S73</f>
        <v>3499999.68</v>
      </c>
    </row>
    <row r="75" spans="1:81" ht="31.95" customHeight="1" x14ac:dyDescent="0.3">
      <c r="A75" s="143" t="s">
        <v>61</v>
      </c>
      <c r="B75" s="143"/>
      <c r="C75" s="53"/>
      <c r="D75" s="53"/>
      <c r="E75" s="5"/>
      <c r="F75" s="5"/>
      <c r="G75" s="5"/>
      <c r="H75" s="23"/>
      <c r="I75" s="50">
        <f>I73/H73</f>
        <v>8.7954202327241368E-2</v>
      </c>
      <c r="J75" s="48"/>
      <c r="K75" s="48"/>
      <c r="L75" s="48"/>
      <c r="M75" s="48"/>
      <c r="N75" s="50">
        <f>N73/H73</f>
        <v>0.48624118731347998</v>
      </c>
      <c r="O75" s="52"/>
      <c r="P75" s="51"/>
      <c r="Q75" s="51"/>
      <c r="R75" s="51"/>
      <c r="S75" s="50">
        <f>S73/H73</f>
        <v>0.42580461035927863</v>
      </c>
      <c r="CC75" s="31"/>
    </row>
    <row r="76" spans="1:81" x14ac:dyDescent="0.3">
      <c r="H76" s="100" t="s">
        <v>244</v>
      </c>
    </row>
    <row r="77" spans="1:81" x14ac:dyDescent="0.3">
      <c r="E77" s="2" t="s">
        <v>237</v>
      </c>
    </row>
    <row r="78" spans="1:81" ht="60" customHeight="1" x14ac:dyDescent="0.3">
      <c r="E78" s="144" t="s">
        <v>236</v>
      </c>
      <c r="F78" s="144"/>
      <c r="H78" s="3" t="s">
        <v>244</v>
      </c>
      <c r="J78" s="4"/>
      <c r="K78" s="4"/>
      <c r="N78" s="4"/>
    </row>
    <row r="79" spans="1:81" ht="60" customHeight="1" x14ac:dyDescent="0.3">
      <c r="E79" s="129" t="s">
        <v>238</v>
      </c>
      <c r="F79" s="129"/>
      <c r="H79" s="3" t="s">
        <v>244</v>
      </c>
      <c r="J79" s="4"/>
      <c r="N79" s="4"/>
    </row>
    <row r="80" spans="1:81" ht="45" customHeight="1" x14ac:dyDescent="0.3">
      <c r="E80" s="129" t="s">
        <v>239</v>
      </c>
      <c r="F80" s="129"/>
      <c r="H80" s="3" t="s">
        <v>244</v>
      </c>
      <c r="J80" s="4"/>
      <c r="K80" s="4"/>
      <c r="L80" s="4"/>
    </row>
    <row r="81" spans="5:8" ht="45" customHeight="1" x14ac:dyDescent="0.3">
      <c r="E81" s="129" t="s">
        <v>240</v>
      </c>
      <c r="F81" s="129"/>
      <c r="H81" s="4" t="s">
        <v>244</v>
      </c>
    </row>
  </sheetData>
  <sortState ref="F75:I76">
    <sortCondition ref="I75"/>
  </sortState>
  <mergeCells count="40">
    <mergeCell ref="A2:AO2"/>
    <mergeCell ref="A1:AO1"/>
    <mergeCell ref="T31:AM31"/>
    <mergeCell ref="T65:AM65"/>
    <mergeCell ref="T71:AM71"/>
    <mergeCell ref="T18:AM18"/>
    <mergeCell ref="T40:AM40"/>
    <mergeCell ref="T45:AM45"/>
    <mergeCell ref="T46:AM46"/>
    <mergeCell ref="T32:AM32"/>
    <mergeCell ref="T41:AM41"/>
    <mergeCell ref="A19:Q19"/>
    <mergeCell ref="B48:AM48"/>
    <mergeCell ref="A47:AM47"/>
    <mergeCell ref="AB4:AM4"/>
    <mergeCell ref="A6:AO6"/>
    <mergeCell ref="A3:AO3"/>
    <mergeCell ref="B32:C32"/>
    <mergeCell ref="B41:C41"/>
    <mergeCell ref="E41:F41"/>
    <mergeCell ref="A31:G31"/>
    <mergeCell ref="B20:AM20"/>
    <mergeCell ref="A18:G18"/>
    <mergeCell ref="T4:AA4"/>
    <mergeCell ref="A4:C4"/>
    <mergeCell ref="B7:AO7"/>
    <mergeCell ref="A65:G65"/>
    <mergeCell ref="A45:G45"/>
    <mergeCell ref="A40:G40"/>
    <mergeCell ref="A46:G46"/>
    <mergeCell ref="E78:F78"/>
    <mergeCell ref="E79:F79"/>
    <mergeCell ref="E80:F80"/>
    <mergeCell ref="E81:F81"/>
    <mergeCell ref="B66:AM66"/>
    <mergeCell ref="A71:G71"/>
    <mergeCell ref="A72:G72"/>
    <mergeCell ref="A73:G73"/>
    <mergeCell ref="T73:AM73"/>
    <mergeCell ref="A75:B75"/>
  </mergeCells>
  <pageMargins left="0.25" right="0.25" top="0.75" bottom="0.75" header="0.3" footer="0.3"/>
  <pageSetup scale="66" fitToHeight="0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Workplan 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NCS-Admin</cp:lastModifiedBy>
  <cp:lastPrinted>2018-04-17T17:03:09Z</cp:lastPrinted>
  <dcterms:created xsi:type="dcterms:W3CDTF">2017-06-27T14:29:45Z</dcterms:created>
  <dcterms:modified xsi:type="dcterms:W3CDTF">2018-06-15T01:39:21Z</dcterms:modified>
</cp:coreProperties>
</file>